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609"/>
  <workbookPr defaultThemeVersion="202300"/>
  <mc:AlternateContent xmlns:mc="http://schemas.openxmlformats.org/markup-compatibility/2006">
    <mc:Choice Requires="x15">
      <x15ac:absPath xmlns:x15ac="http://schemas.microsoft.com/office/spreadsheetml/2010/11/ac" url="/Users/maclehose/Downloads/"/>
    </mc:Choice>
  </mc:AlternateContent>
  <xr:revisionPtr revIDLastSave="0" documentId="8_{D1F2B080-37FB-9D4D-9DE8-BDF21141DFF9}" xr6:coauthVersionLast="47" xr6:coauthVersionMax="47" xr10:uidLastSave="{00000000-0000-0000-0000-000000000000}"/>
  <bookViews>
    <workbookView xWindow="0" yWindow="500" windowWidth="16020" windowHeight="16740" xr2:uid="{27E5B97F-1E2B-F548-B9AE-9207B0FD96F9}"/>
  </bookViews>
  <sheets>
    <sheet name="Ex 4.17" sheetId="3" r:id="rId1"/>
    <sheet name="Ex 4.16" sheetId="2" r:id="rId2"/>
    <sheet name="Sheet1" sheetId="1" r:id="rId3"/>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1" i="3" l="1"/>
  <c r="J29" i="3"/>
  <c r="J28" i="3"/>
  <c r="B27" i="3"/>
  <c r="V26" i="3"/>
  <c r="G26" i="3"/>
  <c r="E21" i="3"/>
  <c r="C21" i="3"/>
  <c r="J19" i="3"/>
  <c r="G19" i="3"/>
  <c r="G29" i="3" s="1"/>
  <c r="B19" i="3"/>
  <c r="B29" i="3" s="1"/>
  <c r="J18" i="3"/>
  <c r="G17" i="3"/>
  <c r="G27" i="3" s="1"/>
  <c r="B17" i="3"/>
  <c r="E16" i="3"/>
  <c r="E26" i="3" s="1"/>
  <c r="C16" i="3"/>
  <c r="C26" i="3" s="1"/>
  <c r="B14" i="3"/>
  <c r="V12" i="3"/>
  <c r="V24" i="3" s="1"/>
  <c r="D11" i="3"/>
  <c r="B11" i="3"/>
  <c r="D10" i="3"/>
  <c r="B10" i="3"/>
  <c r="D9" i="3"/>
  <c r="B9" i="3"/>
  <c r="V8" i="3"/>
  <c r="D8" i="3"/>
  <c r="B8" i="3"/>
  <c r="V7" i="3"/>
  <c r="M19" i="3" s="1"/>
  <c r="V7" i="2"/>
  <c r="M19" i="2" s="1"/>
  <c r="B8" i="2"/>
  <c r="D8" i="2"/>
  <c r="C27" i="2" s="1"/>
  <c r="V8" i="2"/>
  <c r="B9" i="2"/>
  <c r="D9" i="2"/>
  <c r="B10" i="2"/>
  <c r="D10" i="2"/>
  <c r="B11" i="2"/>
  <c r="D11" i="2"/>
  <c r="C29" i="2" s="1"/>
  <c r="V17" i="2" s="1"/>
  <c r="V11" i="2"/>
  <c r="V23" i="2" s="1"/>
  <c r="B14" i="2"/>
  <c r="C16" i="2"/>
  <c r="E16" i="2"/>
  <c r="B17" i="2"/>
  <c r="B27" i="2" s="1"/>
  <c r="G17" i="2"/>
  <c r="J18" i="2"/>
  <c r="B19" i="2"/>
  <c r="B29" i="2" s="1"/>
  <c r="G19" i="2"/>
  <c r="V12" i="2" s="1"/>
  <c r="J19" i="2"/>
  <c r="C21" i="2"/>
  <c r="V5" i="2" s="1"/>
  <c r="E21" i="2"/>
  <c r="C26" i="2"/>
  <c r="E26" i="2"/>
  <c r="G26" i="2"/>
  <c r="G27" i="2"/>
  <c r="J28" i="2"/>
  <c r="J29" i="2"/>
  <c r="B31" i="2"/>
  <c r="V5" i="3" l="1"/>
  <c r="C29" i="3"/>
  <c r="E29" i="3" s="1"/>
  <c r="V18" i="3" s="1"/>
  <c r="V11" i="3"/>
  <c r="V6" i="3"/>
  <c r="M18" i="3" s="1"/>
  <c r="C27" i="3"/>
  <c r="V15" i="3" s="1"/>
  <c r="V26" i="2"/>
  <c r="V24" i="2"/>
  <c r="V10" i="2"/>
  <c r="V15" i="2"/>
  <c r="C31" i="2"/>
  <c r="E27" i="2"/>
  <c r="G29" i="2"/>
  <c r="E29" i="2" s="1"/>
  <c r="V18" i="2" s="1"/>
  <c r="V6" i="2"/>
  <c r="M18" i="2" s="1"/>
  <c r="V25" i="2"/>
  <c r="V17" i="3" l="1"/>
  <c r="C31" i="3"/>
  <c r="E27" i="3"/>
  <c r="V10" i="3" s="1"/>
  <c r="V25" i="3"/>
  <c r="V23" i="3"/>
  <c r="E31" i="2"/>
  <c r="M28" i="2" s="1"/>
  <c r="V16" i="2"/>
  <c r="V13" i="2" s="1"/>
  <c r="F12" i="2" s="1"/>
  <c r="V9" i="2"/>
  <c r="M29" i="2" s="1"/>
  <c r="E31" i="3" l="1"/>
  <c r="M28" i="3" s="1"/>
  <c r="V9" i="3"/>
  <c r="M29" i="3" s="1"/>
  <c r="V16" i="3"/>
  <c r="V13" i="3" s="1"/>
  <c r="F12"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Matt Work</author>
    <author>mfox</author>
  </authors>
  <commentList>
    <comment ref="C8" authorId="0" shapeId="0" xr:uid="{4A23F9BF-4B5B-0F4E-8004-F3859399101D}">
      <text>
        <r>
          <rPr>
            <b/>
            <sz val="8"/>
            <color rgb="FF000000"/>
            <rFont val="Tahoma"/>
            <family val="2"/>
          </rPr>
          <t>Sensitivity of exposure classification among those with the outcome</t>
        </r>
      </text>
    </comment>
    <comment ref="C9" authorId="0" shapeId="0" xr:uid="{7E3BB59B-3575-0B4E-AB71-C8BDAE048A15}">
      <text>
        <r>
          <rPr>
            <b/>
            <sz val="8"/>
            <color rgb="FF000000"/>
            <rFont val="Tahoma"/>
            <family val="2"/>
          </rPr>
          <t>Sensitivity of exposure classification among those without the outcome</t>
        </r>
      </text>
    </comment>
    <comment ref="H9" authorId="0" shapeId="0" xr:uid="{2930C1F4-2DD8-354D-8D9B-DD50364F19EC}">
      <text>
        <r>
          <rPr>
            <b/>
            <sz val="8"/>
            <color rgb="FF000000"/>
            <rFont val="Tahoma"/>
            <family val="2"/>
          </rPr>
          <t xml:space="preserve">What is the outcome?
</t>
        </r>
      </text>
    </comment>
    <comment ref="C10" authorId="0" shapeId="0" xr:uid="{C0E7B7D8-C461-4F42-8EC6-303023A295A3}">
      <text>
        <r>
          <rPr>
            <b/>
            <sz val="8"/>
            <color rgb="FF000000"/>
            <rFont val="Tahoma"/>
            <family val="2"/>
          </rPr>
          <t>Specificity of exposure classification among those with the outcome</t>
        </r>
        <r>
          <rPr>
            <sz val="8"/>
            <color rgb="FF000000"/>
            <rFont val="Tahoma"/>
            <family val="2"/>
          </rPr>
          <t xml:space="preserve">
</t>
        </r>
      </text>
    </comment>
    <comment ref="H10" authorId="0" shapeId="0" xr:uid="{F8331C5A-07C6-D44D-AAC6-51FB7A8B7D81}">
      <text>
        <r>
          <rPr>
            <b/>
            <sz val="8"/>
            <color rgb="FF000000"/>
            <rFont val="Tahoma"/>
            <family val="2"/>
          </rPr>
          <t>What is the exposure?</t>
        </r>
        <r>
          <rPr>
            <sz val="8"/>
            <color rgb="FF000000"/>
            <rFont val="Tahoma"/>
            <family val="2"/>
          </rPr>
          <t xml:space="preserve">
</t>
        </r>
      </text>
    </comment>
    <comment ref="C11" authorId="0" shapeId="0" xr:uid="{779CEA5C-9F13-F543-817C-EAA92D7E7959}">
      <text>
        <r>
          <rPr>
            <b/>
            <sz val="8"/>
            <color rgb="FF000000"/>
            <rFont val="Tahoma"/>
            <family val="2"/>
          </rPr>
          <t>Specificity of exposure classification among those without the outcome</t>
        </r>
      </text>
    </comment>
    <comment ref="C12" authorId="1" shapeId="0" xr:uid="{D9AD5500-EE6B-F946-B40E-93BDC6E4AB9A}">
      <text>
        <r>
          <rPr>
            <b/>
            <sz val="8"/>
            <color indexed="81"/>
            <rFont val="Tahoma"/>
            <family val="2"/>
          </rPr>
          <t>Check to use variance estimates corrected for misclassification. If unchecked will use conventional variance</t>
        </r>
        <r>
          <rPr>
            <sz val="8"/>
            <color indexed="81"/>
            <rFont val="Tahoma"/>
            <family val="2"/>
          </rPr>
          <t xml:space="preserve">
</t>
        </r>
      </text>
    </comment>
    <comment ref="F12" authorId="0" shapeId="0" xr:uid="{CB674599-46A1-4945-BB2C-530C1A036A46}">
      <text>
        <r>
          <rPr>
            <b/>
            <sz val="8"/>
            <color indexed="81"/>
            <rFont val="Tahoma"/>
            <family val="2"/>
          </rPr>
          <t xml:space="preserve">Checks to make sure no cells are negative 
</t>
        </r>
        <r>
          <rPr>
            <sz val="8"/>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Matt Work</author>
    <author>mfox</author>
  </authors>
  <commentList>
    <comment ref="C8" authorId="0" shapeId="0" xr:uid="{00000000-0006-0000-0100-000001000000}">
      <text>
        <r>
          <rPr>
            <b/>
            <sz val="8"/>
            <color rgb="FF000000"/>
            <rFont val="Tahoma"/>
            <family val="2"/>
          </rPr>
          <t>Sensitivity of exposure classification among those with the outcome</t>
        </r>
      </text>
    </comment>
    <comment ref="C9" authorId="0" shapeId="0" xr:uid="{00000000-0006-0000-0100-000002000000}">
      <text>
        <r>
          <rPr>
            <b/>
            <sz val="8"/>
            <color rgb="FF000000"/>
            <rFont val="Tahoma"/>
            <family val="2"/>
          </rPr>
          <t>Sensitivity of exposure classification among those without the outcome</t>
        </r>
      </text>
    </comment>
    <comment ref="H9" authorId="0" shapeId="0" xr:uid="{00000000-0006-0000-0100-000003000000}">
      <text>
        <r>
          <rPr>
            <b/>
            <sz val="8"/>
            <color rgb="FF000000"/>
            <rFont val="Tahoma"/>
            <family val="2"/>
          </rPr>
          <t xml:space="preserve">What is the outcome?
</t>
        </r>
      </text>
    </comment>
    <comment ref="C10" authorId="0" shapeId="0" xr:uid="{00000000-0006-0000-0100-000004000000}">
      <text>
        <r>
          <rPr>
            <b/>
            <sz val="8"/>
            <color indexed="81"/>
            <rFont val="Tahoma"/>
            <family val="2"/>
          </rPr>
          <t>Specificity of exposure classification among those with the outcome</t>
        </r>
        <r>
          <rPr>
            <sz val="8"/>
            <color indexed="81"/>
            <rFont val="Tahoma"/>
            <family val="2"/>
          </rPr>
          <t xml:space="preserve">
</t>
        </r>
      </text>
    </comment>
    <comment ref="H10" authorId="0" shapeId="0" xr:uid="{00000000-0006-0000-0100-000005000000}">
      <text>
        <r>
          <rPr>
            <b/>
            <sz val="8"/>
            <color rgb="FF000000"/>
            <rFont val="Tahoma"/>
            <family val="2"/>
          </rPr>
          <t>What is the exposure?</t>
        </r>
        <r>
          <rPr>
            <sz val="8"/>
            <color rgb="FF000000"/>
            <rFont val="Tahoma"/>
            <family val="2"/>
          </rPr>
          <t xml:space="preserve">
</t>
        </r>
      </text>
    </comment>
    <comment ref="C11" authorId="0" shapeId="0" xr:uid="{00000000-0006-0000-0100-000006000000}">
      <text>
        <r>
          <rPr>
            <b/>
            <sz val="8"/>
            <color rgb="FF000000"/>
            <rFont val="Tahoma"/>
            <family val="2"/>
          </rPr>
          <t>Specificity of exposure classification among those without the outcome</t>
        </r>
      </text>
    </comment>
    <comment ref="C12" authorId="1" shapeId="0" xr:uid="{00000000-0006-0000-0100-000007000000}">
      <text>
        <r>
          <rPr>
            <b/>
            <sz val="8"/>
            <color indexed="81"/>
            <rFont val="Tahoma"/>
            <family val="2"/>
          </rPr>
          <t>Check to use variance estimates corrected for misclassification. If unchecked will use conventional variance</t>
        </r>
        <r>
          <rPr>
            <sz val="8"/>
            <color indexed="81"/>
            <rFont val="Tahoma"/>
            <family val="2"/>
          </rPr>
          <t xml:space="preserve">
</t>
        </r>
      </text>
    </comment>
    <comment ref="F12" authorId="0" shapeId="0" xr:uid="{00000000-0006-0000-0100-000008000000}">
      <text>
        <r>
          <rPr>
            <b/>
            <sz val="8"/>
            <color indexed="81"/>
            <rFont val="Tahoma"/>
            <family val="2"/>
          </rPr>
          <t xml:space="preserve">Checks to make sure no cells are negative 
</t>
        </r>
        <r>
          <rPr>
            <sz val="8"/>
            <color indexed="81"/>
            <rFont val="Tahoma"/>
            <family val="2"/>
          </rPr>
          <t xml:space="preserve">
</t>
        </r>
      </text>
    </comment>
  </commentList>
</comments>
</file>

<file path=xl/sharedStrings.xml><?xml version="1.0" encoding="utf-8"?>
<sst xmlns="http://schemas.openxmlformats.org/spreadsheetml/2006/main" count="124" uniqueCount="55">
  <si>
    <t>D = D-  -  C</t>
  </si>
  <si>
    <r>
      <t>C=  [c – D- *  (1 - SP</t>
    </r>
    <r>
      <rPr>
        <vertAlign val="subscript"/>
        <sz val="10"/>
        <rFont val="Arial"/>
        <family val="2"/>
      </rPr>
      <t>D-</t>
    </r>
    <r>
      <rPr>
        <sz val="12"/>
        <color theme="1"/>
        <rFont val="Aptos Narrow"/>
        <family val="2"/>
        <scheme val="minor"/>
      </rPr>
      <t>)]  / [SE</t>
    </r>
    <r>
      <rPr>
        <vertAlign val="subscript"/>
        <sz val="10"/>
        <rFont val="Arial"/>
        <family val="2"/>
      </rPr>
      <t>D-</t>
    </r>
    <r>
      <rPr>
        <sz val="12"/>
        <color theme="1"/>
        <rFont val="Aptos Narrow"/>
        <family val="2"/>
        <scheme val="minor"/>
      </rPr>
      <t xml:space="preserve"> - (1 - SP</t>
    </r>
    <r>
      <rPr>
        <vertAlign val="subscript"/>
        <sz val="10"/>
        <rFont val="Arial"/>
        <family val="2"/>
      </rPr>
      <t>D-</t>
    </r>
    <r>
      <rPr>
        <sz val="12"/>
        <color theme="1"/>
        <rFont val="Aptos Narrow"/>
        <family val="2"/>
        <scheme val="minor"/>
      </rPr>
      <t>)]</t>
    </r>
  </si>
  <si>
    <t>B = D+  -  A</t>
  </si>
  <si>
    <r>
      <t>A = [a – D+ * (1 - SP</t>
    </r>
    <r>
      <rPr>
        <vertAlign val="subscript"/>
        <sz val="10"/>
        <rFont val="Arial"/>
        <family val="2"/>
      </rPr>
      <t>D+</t>
    </r>
    <r>
      <rPr>
        <sz val="12"/>
        <color theme="1"/>
        <rFont val="Aptos Narrow"/>
        <family val="2"/>
        <scheme val="minor"/>
      </rPr>
      <t>) ] / [SE</t>
    </r>
    <r>
      <rPr>
        <vertAlign val="subscript"/>
        <sz val="10"/>
        <rFont val="Arial"/>
        <family val="2"/>
      </rPr>
      <t>D+</t>
    </r>
    <r>
      <rPr>
        <sz val="12"/>
        <color theme="1"/>
        <rFont val="Aptos Narrow"/>
        <family val="2"/>
        <scheme val="minor"/>
      </rPr>
      <t xml:space="preserve"> - (1 - SP</t>
    </r>
    <r>
      <rPr>
        <vertAlign val="subscript"/>
        <sz val="10"/>
        <rFont val="Arial"/>
        <family val="2"/>
      </rPr>
      <t>D+</t>
    </r>
    <r>
      <rPr>
        <sz val="12"/>
        <color theme="1"/>
        <rFont val="Aptos Narrow"/>
        <family val="2"/>
        <scheme val="minor"/>
      </rPr>
      <t>)]</t>
    </r>
  </si>
  <si>
    <t>Equations</t>
  </si>
  <si>
    <t>2) Se and Sp come from</t>
  </si>
  <si>
    <t>1) Crude data come from:</t>
  </si>
  <si>
    <t xml:space="preserve">This example uses </t>
  </si>
  <si>
    <t>Notes</t>
  </si>
  <si>
    <t>SE(LN(OR))</t>
  </si>
  <si>
    <t>N</t>
  </si>
  <si>
    <t>M</t>
  </si>
  <si>
    <t>D</t>
  </si>
  <si>
    <t>C</t>
  </si>
  <si>
    <t>Measure</t>
  </si>
  <si>
    <t>Adjusted</t>
  </si>
  <si>
    <t>B</t>
  </si>
  <si>
    <t>A</t>
  </si>
  <si>
    <t>Sp0 minimum</t>
  </si>
  <si>
    <t>E+</t>
  </si>
  <si>
    <t>Sp1 minimum</t>
  </si>
  <si>
    <t>Adjusted Data</t>
  </si>
  <si>
    <t>Se0 minimum</t>
  </si>
  <si>
    <t>Bias Adjusted Data</t>
  </si>
  <si>
    <t>Se1 minimum</t>
  </si>
  <si>
    <t>Bounds on Bias Parameters</t>
  </si>
  <si>
    <t>n</t>
  </si>
  <si>
    <t>m</t>
  </si>
  <si>
    <t>Total</t>
  </si>
  <si>
    <t>d</t>
  </si>
  <si>
    <t>c</t>
  </si>
  <si>
    <t>Measure (95% CI)</t>
  </si>
  <si>
    <t>Observed</t>
  </si>
  <si>
    <t>b</t>
  </si>
  <si>
    <t>a</t>
  </si>
  <si>
    <t>Observed Data</t>
  </si>
  <si>
    <t>Errors?</t>
  </si>
  <si>
    <t>Pr(E*|D=0)</t>
  </si>
  <si>
    <t xml:space="preserve">Error Check: </t>
  </si>
  <si>
    <t>Pr(E*|D=1)</t>
  </si>
  <si>
    <t>Adjusted OR</t>
  </si>
  <si>
    <t>Exposure</t>
  </si>
  <si>
    <t>SE(LN(OR)) Adjusted</t>
  </si>
  <si>
    <t>Case</t>
  </si>
  <si>
    <t>Outcome</t>
  </si>
  <si>
    <t>Variable Names</t>
  </si>
  <si>
    <t>OR</t>
  </si>
  <si>
    <t>%</t>
  </si>
  <si>
    <t>SE(LN(RR))</t>
  </si>
  <si>
    <t>Instructions</t>
  </si>
  <si>
    <t>Input Bias Parameters</t>
  </si>
  <si>
    <t>RR</t>
  </si>
  <si>
    <t>Calculations</t>
  </si>
  <si>
    <t>Chapter 6</t>
  </si>
  <si>
    <t xml:space="preserve">EXPOSURE MISCLASSIFICATION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</si>
</sst>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0.0%"/>
    <numFmt numFmtId="165" formatCode="0.0"/>
  </numFmts>
  <fonts count="19" x14ac:knownFonts="1">
    <font>
      <sz val="12"/>
      <color theme="1"/>
      <name val="Aptos Narrow"/>
      <family val="2"/>
      <scheme val="minor"/>
    </font>
    <font>
      <sz val="10"/>
      <name val="Arial"/>
      <family val="2"/>
    </font>
    <font>
      <vertAlign val="subscript"/>
      <sz val="10"/>
      <name val="Arial"/>
      <family val="2"/>
    </font>
    <font>
      <b/>
      <sz val="10"/>
      <name val="Arial"/>
      <family val="2"/>
    </font>
    <font>
      <sz val="12"/>
      <name val="Times New Roman"/>
      <family val="1"/>
    </font>
    <font>
      <i/>
      <sz val="10"/>
      <name val="Arial"/>
      <family val="2"/>
    </font>
    <font>
      <sz val="10"/>
      <color indexed="9"/>
      <name val="Arial"/>
      <family val="2"/>
    </font>
    <font>
      <b/>
      <sz val="8"/>
      <color indexed="23"/>
      <name val="Arial"/>
      <family val="2"/>
    </font>
    <font>
      <sz val="8"/>
      <name val="Calibri"/>
      <family val="2"/>
    </font>
    <font>
      <b/>
      <sz val="8"/>
      <name val="Arial"/>
      <family val="2"/>
    </font>
    <font>
      <b/>
      <sz val="8"/>
      <color indexed="9"/>
      <name val="Arial"/>
      <family val="2"/>
    </font>
    <font>
      <b/>
      <sz val="10"/>
      <color theme="0"/>
      <name val="Arial"/>
      <family val="2"/>
    </font>
    <font>
      <sz val="10"/>
      <color indexed="22"/>
      <name val="Arial"/>
      <family val="2"/>
    </font>
    <font>
      <b/>
      <sz val="10"/>
      <color indexed="9"/>
      <name val="Arial"/>
      <family val="2"/>
    </font>
    <font>
      <b/>
      <sz val="8"/>
      <color indexed="81"/>
      <name val="Tahoma"/>
      <family val="2"/>
    </font>
    <font>
      <sz val="8"/>
      <color indexed="81"/>
      <name val="Tahoma"/>
      <family val="2"/>
    </font>
    <font>
      <b/>
      <sz val="8"/>
      <color rgb="FF000000"/>
      <name val="Tahoma"/>
      <family val="2"/>
    </font>
    <font>
      <sz val="8"/>
      <color rgb="FF000000"/>
      <name val="Tahoma"/>
      <family val="2"/>
    </font>
    <font>
      <sz val="10"/>
      <color rgb="FF000000"/>
      <name val="Arial"/>
      <family val="2"/>
    </font>
  </fonts>
  <fills count="7">
    <fill>
      <patternFill patternType="none"/>
    </fill>
    <fill>
      <patternFill patternType="gray125"/>
    </fill>
    <fill>
      <patternFill patternType="solid">
        <fgColor indexed="9"/>
        <bgColor indexed="64"/>
      </patternFill>
    </fill>
    <fill>
      <patternFill patternType="solid">
        <fgColor indexed="44"/>
        <bgColor indexed="64"/>
      </patternFill>
    </fill>
    <fill>
      <patternFill patternType="solid">
        <fgColor indexed="43"/>
        <bgColor indexed="64"/>
      </patternFill>
    </fill>
    <fill>
      <patternFill patternType="solid">
        <fgColor indexed="42"/>
        <bgColor indexed="64"/>
      </patternFill>
    </fill>
    <fill>
      <patternFill patternType="solid">
        <fgColor theme="0"/>
        <bgColor indexed="64"/>
      </patternFill>
    </fill>
  </fills>
  <borders count="21">
    <border>
      <left/>
      <right/>
      <top/>
      <bottom/>
      <diagonal/>
    </border>
    <border>
      <left/>
      <right/>
      <top style="thin">
        <color indexed="64"/>
      </top>
      <bottom/>
      <diagonal/>
    </border>
    <border>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right/>
      <top style="medium">
        <color indexed="64"/>
      </top>
      <bottom style="medium">
        <color indexed="64"/>
      </bottom>
      <diagonal/>
    </border>
    <border>
      <left/>
      <right/>
      <top style="thin">
        <color indexed="64"/>
      </top>
      <bottom style="medium">
        <color indexed="64"/>
      </bottom>
      <diagonal/>
    </border>
    <border>
      <left/>
      <right/>
      <top/>
      <bottom style="medium">
        <color indexed="64"/>
      </bottom>
      <diagonal/>
    </border>
    <border>
      <left style="thin">
        <color indexed="64"/>
      </left>
      <right/>
      <top style="medium">
        <color indexed="64"/>
      </top>
      <bottom/>
      <diagonal/>
    </border>
    <border>
      <left style="thin">
        <color indexed="64"/>
      </left>
      <right style="thin">
        <color indexed="64"/>
      </right>
      <top style="thin">
        <color indexed="64"/>
      </top>
      <bottom/>
      <diagonal/>
    </border>
    <border>
      <left/>
      <right/>
      <top style="thin">
        <color indexed="64"/>
      </top>
      <bottom style="double">
        <color indexed="64"/>
      </bottom>
      <diagonal/>
    </border>
  </borders>
  <cellStyleXfs count="4">
    <xf numFmtId="0" fontId="0" fillId="0" borderId="0"/>
    <xf numFmtId="0" fontId="1" fillId="0" borderId="0"/>
    <xf numFmtId="43" fontId="1" fillId="0" borderId="0" applyFont="0" applyFill="0" applyBorder="0" applyAlignment="0" applyProtection="0"/>
    <xf numFmtId="9" fontId="1" fillId="0" borderId="0" applyFont="0" applyFill="0" applyBorder="0" applyAlignment="0" applyProtection="0"/>
  </cellStyleXfs>
  <cellXfs count="99">
    <xf numFmtId="0" fontId="0" fillId="0" borderId="0" xfId="0"/>
    <xf numFmtId="0" fontId="1" fillId="2" borderId="0" xfId="1" applyFill="1"/>
    <xf numFmtId="43" fontId="1" fillId="2" borderId="0" xfId="2" applyFont="1" applyFill="1"/>
    <xf numFmtId="164" fontId="1" fillId="2" borderId="0" xfId="3" applyNumberFormat="1" applyFont="1" applyFill="1"/>
    <xf numFmtId="0" fontId="1" fillId="2" borderId="0" xfId="1" applyFill="1" applyAlignment="1">
      <alignment horizontal="center"/>
    </xf>
    <xf numFmtId="0" fontId="1" fillId="2" borderId="1" xfId="1" applyFill="1" applyBorder="1" applyAlignment="1">
      <alignment horizontal="left"/>
    </xf>
    <xf numFmtId="0" fontId="3" fillId="2" borderId="0" xfId="1" applyFont="1" applyFill="1"/>
    <xf numFmtId="0" fontId="3" fillId="3" borderId="2" xfId="1" applyFont="1" applyFill="1" applyBorder="1" applyAlignment="1">
      <alignment horizontal="left"/>
    </xf>
    <xf numFmtId="0" fontId="1" fillId="2" borderId="3" xfId="1" applyFill="1" applyBorder="1"/>
    <xf numFmtId="0" fontId="4" fillId="0" borderId="0" xfId="1" applyFont="1" applyAlignment="1">
      <alignment horizontal="left" indent="3"/>
    </xf>
    <xf numFmtId="0" fontId="1" fillId="2" borderId="0" xfId="1" applyFill="1" applyAlignment="1">
      <alignment wrapText="1"/>
    </xf>
    <xf numFmtId="0" fontId="1" fillId="4" borderId="0" xfId="1" applyFill="1" applyAlignment="1">
      <alignment horizontal="left" wrapText="1"/>
    </xf>
    <xf numFmtId="0" fontId="5" fillId="4" borderId="1" xfId="1" applyFont="1" applyFill="1" applyBorder="1" applyAlignment="1">
      <alignment horizontal="center"/>
    </xf>
    <xf numFmtId="0" fontId="3" fillId="3" borderId="2" xfId="1" applyFont="1" applyFill="1" applyBorder="1"/>
    <xf numFmtId="0" fontId="6" fillId="2" borderId="3" xfId="1" applyFont="1" applyFill="1" applyBorder="1"/>
    <xf numFmtId="0" fontId="6" fillId="2" borderId="0" xfId="1" applyFont="1" applyFill="1"/>
    <xf numFmtId="0" fontId="3" fillId="2" borderId="0" xfId="1" applyFont="1" applyFill="1" applyAlignment="1">
      <alignment horizontal="center"/>
    </xf>
    <xf numFmtId="0" fontId="1" fillId="2" borderId="4" xfId="1" applyFill="1" applyBorder="1" applyAlignment="1">
      <alignment horizontal="center" wrapText="1"/>
    </xf>
    <xf numFmtId="165" fontId="3" fillId="5" borderId="5" xfId="1" applyNumberFormat="1" applyFont="1" applyFill="1" applyBorder="1" applyAlignment="1">
      <alignment horizontal="center" vertical="center" wrapText="1"/>
    </xf>
    <xf numFmtId="0" fontId="3" fillId="2" borderId="6" xfId="1" applyFont="1" applyFill="1" applyBorder="1" applyAlignment="1">
      <alignment horizontal="center" vertical="center" wrapText="1"/>
    </xf>
    <xf numFmtId="0" fontId="7" fillId="2" borderId="6" xfId="1" applyFont="1" applyFill="1" applyBorder="1" applyAlignment="1">
      <alignment horizontal="center" wrapText="1"/>
    </xf>
    <xf numFmtId="165" fontId="3" fillId="5" borderId="7" xfId="1" applyNumberFormat="1" applyFont="1" applyFill="1" applyBorder="1" applyAlignment="1">
      <alignment horizontal="center" vertical="center" wrapText="1"/>
    </xf>
    <xf numFmtId="0" fontId="3" fillId="2" borderId="8" xfId="1" applyFont="1" applyFill="1" applyBorder="1" applyAlignment="1" applyProtection="1">
      <alignment horizontal="center" vertical="center" wrapText="1"/>
      <protection locked="0"/>
    </xf>
    <xf numFmtId="0" fontId="7" fillId="2" borderId="9" xfId="1" applyFont="1" applyFill="1" applyBorder="1" applyAlignment="1">
      <alignment horizontal="center" wrapText="1"/>
    </xf>
    <xf numFmtId="165" fontId="3" fillId="5" borderId="10" xfId="1" applyNumberFormat="1" applyFont="1" applyFill="1" applyBorder="1" applyAlignment="1">
      <alignment horizontal="center" vertical="center" wrapText="1"/>
    </xf>
    <xf numFmtId="0" fontId="8" fillId="0" borderId="0" xfId="1" applyFont="1" applyAlignment="1">
      <alignment vertical="center"/>
    </xf>
    <xf numFmtId="0" fontId="3" fillId="2" borderId="3" xfId="1" applyFont="1" applyFill="1" applyBorder="1" applyAlignment="1">
      <alignment horizontal="center"/>
    </xf>
    <xf numFmtId="0" fontId="3" fillId="5" borderId="3" xfId="1" applyFont="1" applyFill="1" applyBorder="1" applyAlignment="1">
      <alignment horizontal="center"/>
    </xf>
    <xf numFmtId="2" fontId="1" fillId="5" borderId="3" xfId="1" applyNumberFormat="1" applyFill="1" applyBorder="1"/>
    <xf numFmtId="2" fontId="1" fillId="2" borderId="3" xfId="1" applyNumberFormat="1" applyFill="1" applyBorder="1"/>
    <xf numFmtId="0" fontId="3" fillId="2" borderId="3" xfId="1" applyFont="1" applyFill="1" applyBorder="1"/>
    <xf numFmtId="0" fontId="3" fillId="2" borderId="11" xfId="1" applyFont="1" applyFill="1" applyBorder="1" applyAlignment="1" applyProtection="1">
      <alignment horizontal="center" vertical="center" wrapText="1"/>
      <protection locked="0"/>
    </xf>
    <xf numFmtId="0" fontId="7" fillId="2" borderId="12" xfId="1" applyFont="1" applyFill="1" applyBorder="1" applyAlignment="1">
      <alignment horizontal="center" wrapText="1"/>
    </xf>
    <xf numFmtId="165" fontId="3" fillId="5" borderId="13" xfId="1" applyNumberFormat="1" applyFont="1" applyFill="1" applyBorder="1" applyAlignment="1">
      <alignment horizontal="center" vertical="center" wrapText="1"/>
    </xf>
    <xf numFmtId="0" fontId="3" fillId="5" borderId="0" xfId="1" applyFont="1" applyFill="1" applyAlignment="1">
      <alignment horizontal="center"/>
    </xf>
    <xf numFmtId="2" fontId="1" fillId="5" borderId="0" xfId="1" applyNumberFormat="1" applyFill="1"/>
    <xf numFmtId="2" fontId="1" fillId="2" borderId="0" xfId="1" applyNumberFormat="1" applyFill="1"/>
    <xf numFmtId="0" fontId="3" fillId="5" borderId="2" xfId="1" applyFont="1" applyFill="1" applyBorder="1" applyAlignment="1">
      <alignment horizontal="center"/>
    </xf>
    <xf numFmtId="0" fontId="3" fillId="5" borderId="2" xfId="1" applyFont="1" applyFill="1" applyBorder="1"/>
    <xf numFmtId="0" fontId="1" fillId="5" borderId="2" xfId="1" applyFill="1" applyBorder="1"/>
    <xf numFmtId="0" fontId="3" fillId="2" borderId="14" xfId="1" applyFont="1" applyFill="1" applyBorder="1" applyAlignment="1" applyProtection="1">
      <alignment horizontal="center" vertical="center" wrapText="1"/>
      <protection locked="0"/>
    </xf>
    <xf numFmtId="0" fontId="3" fillId="2" borderId="15" xfId="1" applyFont="1" applyFill="1" applyBorder="1"/>
    <xf numFmtId="0" fontId="3" fillId="2" borderId="15" xfId="1" applyFont="1" applyFill="1" applyBorder="1" applyAlignment="1">
      <alignment horizontal="center" wrapText="1"/>
    </xf>
    <xf numFmtId="0" fontId="1" fillId="2" borderId="0" xfId="1" applyFill="1" applyAlignment="1">
      <alignment horizontal="justify" wrapText="1"/>
    </xf>
    <xf numFmtId="0" fontId="1" fillId="2" borderId="16" xfId="1" applyFill="1" applyBorder="1"/>
    <xf numFmtId="0" fontId="3" fillId="2" borderId="17" xfId="1" applyFont="1" applyFill="1" applyBorder="1" applyAlignment="1">
      <alignment horizontal="center" wrapText="1"/>
    </xf>
    <xf numFmtId="0" fontId="1" fillId="2" borderId="0" xfId="1" applyFill="1" applyAlignment="1">
      <alignment horizontal="center"/>
    </xf>
    <xf numFmtId="0" fontId="3" fillId="5" borderId="2" xfId="1" applyFont="1" applyFill="1" applyBorder="1" applyAlignment="1">
      <alignment horizontal="center"/>
    </xf>
    <xf numFmtId="2" fontId="6" fillId="2" borderId="0" xfId="1" applyNumberFormat="1" applyFont="1" applyFill="1" applyAlignment="1">
      <alignment horizontal="center"/>
    </xf>
    <xf numFmtId="0" fontId="3" fillId="2" borderId="4" xfId="1" applyFont="1" applyFill="1" applyBorder="1" applyAlignment="1">
      <alignment horizontal="center" wrapText="1"/>
    </xf>
    <xf numFmtId="0" fontId="3" fillId="2" borderId="5" xfId="1" applyFont="1" applyFill="1" applyBorder="1" applyAlignment="1">
      <alignment horizontal="center" vertical="center" wrapText="1"/>
    </xf>
    <xf numFmtId="0" fontId="1" fillId="2" borderId="0" xfId="1" applyFill="1" applyAlignment="1">
      <alignment horizontal="center" wrapText="1"/>
    </xf>
    <xf numFmtId="0" fontId="3" fillId="2" borderId="18" xfId="1" applyFont="1" applyFill="1" applyBorder="1" applyAlignment="1">
      <alignment horizontal="center" vertical="center" wrapText="1"/>
    </xf>
    <xf numFmtId="0" fontId="9" fillId="3" borderId="9" xfId="1" applyFont="1" applyFill="1" applyBorder="1" applyAlignment="1">
      <alignment horizontal="center" wrapText="1"/>
    </xf>
    <xf numFmtId="0" fontId="3" fillId="3" borderId="10" xfId="1" applyFont="1" applyFill="1" applyBorder="1" applyAlignment="1" applyProtection="1">
      <alignment horizontal="center" vertical="center" wrapText="1"/>
      <protection locked="0"/>
    </xf>
    <xf numFmtId="0" fontId="10" fillId="3" borderId="12" xfId="1" applyFont="1" applyFill="1" applyBorder="1" applyAlignment="1">
      <alignment horizontal="center" wrapText="1"/>
    </xf>
    <xf numFmtId="0" fontId="3" fillId="3" borderId="13" xfId="1" applyFont="1" applyFill="1" applyBorder="1" applyAlignment="1" applyProtection="1">
      <alignment horizontal="center" vertical="center" wrapText="1"/>
      <protection locked="0"/>
    </xf>
    <xf numFmtId="0" fontId="11" fillId="2" borderId="0" xfId="1" applyFont="1" applyFill="1" applyAlignment="1">
      <alignment horizontal="center"/>
    </xf>
    <xf numFmtId="0" fontId="10" fillId="2" borderId="0" xfId="1" applyFont="1" applyFill="1" applyAlignment="1">
      <alignment horizontal="center" wrapText="1"/>
    </xf>
    <xf numFmtId="0" fontId="10" fillId="3" borderId="6" xfId="1" applyFont="1" applyFill="1" applyBorder="1" applyAlignment="1">
      <alignment horizontal="center" wrapText="1"/>
    </xf>
    <xf numFmtId="0" fontId="3" fillId="3" borderId="5" xfId="1" applyFont="1" applyFill="1" applyBorder="1" applyAlignment="1" applyProtection="1">
      <alignment horizontal="center" vertical="center" wrapText="1"/>
      <protection locked="0"/>
    </xf>
    <xf numFmtId="0" fontId="9" fillId="3" borderId="6" xfId="1" applyFont="1" applyFill="1" applyBorder="1" applyAlignment="1">
      <alignment horizontal="center" wrapText="1"/>
    </xf>
    <xf numFmtId="0" fontId="12" fillId="2" borderId="0" xfId="1" applyFont="1" applyFill="1"/>
    <xf numFmtId="0" fontId="1" fillId="4" borderId="2" xfId="1" applyFill="1" applyBorder="1"/>
    <xf numFmtId="0" fontId="3" fillId="4" borderId="2" xfId="1" applyFont="1" applyFill="1" applyBorder="1"/>
    <xf numFmtId="0" fontId="3" fillId="3" borderId="7" xfId="1" applyFont="1" applyFill="1" applyBorder="1" applyAlignment="1" applyProtection="1">
      <alignment horizontal="center" vertical="center" wrapText="1"/>
      <protection locked="0"/>
    </xf>
    <xf numFmtId="0" fontId="3" fillId="3" borderId="18" xfId="1" applyFont="1" applyFill="1" applyBorder="1" applyAlignment="1" applyProtection="1">
      <alignment horizontal="center" vertical="center" wrapText="1"/>
      <protection locked="0"/>
    </xf>
    <xf numFmtId="0" fontId="3" fillId="2" borderId="0" xfId="1" applyFont="1" applyFill="1" applyAlignment="1">
      <alignment horizontal="center" wrapText="1"/>
    </xf>
    <xf numFmtId="0" fontId="3" fillId="2" borderId="15" xfId="1" applyFont="1" applyFill="1" applyBorder="1" applyAlignment="1">
      <alignment horizontal="center" wrapText="1"/>
    </xf>
    <xf numFmtId="0" fontId="3" fillId="2" borderId="16" xfId="1" applyFont="1" applyFill="1" applyBorder="1" applyAlignment="1">
      <alignment horizontal="center" wrapText="1"/>
    </xf>
    <xf numFmtId="2" fontId="3" fillId="4" borderId="2" xfId="1" applyNumberFormat="1" applyFont="1" applyFill="1" applyBorder="1" applyAlignment="1">
      <alignment horizontal="center"/>
    </xf>
    <xf numFmtId="2" fontId="3" fillId="4" borderId="3" xfId="1" applyNumberFormat="1" applyFont="1" applyFill="1" applyBorder="1" applyAlignment="1">
      <alignment horizontal="center"/>
    </xf>
    <xf numFmtId="0" fontId="1" fillId="2" borderId="3" xfId="1" applyFill="1" applyBorder="1" applyAlignment="1">
      <alignment horizontal="center" vertical="top" wrapText="1"/>
    </xf>
    <xf numFmtId="0" fontId="1" fillId="2" borderId="0" xfId="1" applyFill="1" applyAlignment="1">
      <alignment horizontal="center" vertical="top" wrapText="1"/>
    </xf>
    <xf numFmtId="0" fontId="13" fillId="2" borderId="3" xfId="1" applyFont="1" applyFill="1" applyBorder="1"/>
    <xf numFmtId="0" fontId="1" fillId="2" borderId="3" xfId="1" applyFill="1" applyBorder="1" applyAlignment="1">
      <alignment horizontal="center" vertical="top" wrapText="1"/>
    </xf>
    <xf numFmtId="0" fontId="1" fillId="3" borderId="11" xfId="1" applyFill="1" applyBorder="1" applyAlignment="1">
      <alignment horizontal="center"/>
    </xf>
    <xf numFmtId="0" fontId="1" fillId="2" borderId="14" xfId="1" applyFill="1" applyBorder="1"/>
    <xf numFmtId="0" fontId="3" fillId="2" borderId="4" xfId="1" applyFont="1" applyFill="1" applyBorder="1"/>
    <xf numFmtId="0" fontId="1" fillId="2" borderId="0" xfId="1" applyFill="1" applyAlignment="1">
      <alignment horizontal="center" vertical="top" wrapText="1"/>
    </xf>
    <xf numFmtId="0" fontId="13" fillId="2" borderId="0" xfId="1" applyFont="1" applyFill="1" applyProtection="1">
      <protection locked="0"/>
    </xf>
    <xf numFmtId="1" fontId="1" fillId="3" borderId="19" xfId="1" applyNumberFormat="1" applyFill="1" applyBorder="1" applyAlignment="1">
      <alignment horizontal="center"/>
    </xf>
    <xf numFmtId="0" fontId="3" fillId="2" borderId="0" xfId="1" applyFont="1" applyFill="1" applyAlignment="1">
      <alignment horizontal="left"/>
    </xf>
    <xf numFmtId="0" fontId="1" fillId="3" borderId="11" xfId="1" applyFill="1" applyBorder="1" applyProtection="1">
      <protection locked="0"/>
    </xf>
    <xf numFmtId="1" fontId="1" fillId="3" borderId="11" xfId="1" applyNumberFormat="1" applyFill="1" applyBorder="1" applyAlignment="1">
      <alignment horizontal="center"/>
    </xf>
    <xf numFmtId="0" fontId="1" fillId="2" borderId="0" xfId="1" applyFill="1" applyAlignment="1">
      <alignment vertical="top" wrapText="1"/>
    </xf>
    <xf numFmtId="0" fontId="1" fillId="3" borderId="14" xfId="1" applyFill="1" applyBorder="1" applyProtection="1">
      <protection locked="0"/>
    </xf>
    <xf numFmtId="0" fontId="1" fillId="2" borderId="1" xfId="1" applyFill="1" applyBorder="1" applyAlignment="1">
      <alignment horizontal="center" vertical="top" wrapText="1"/>
    </xf>
    <xf numFmtId="0" fontId="3" fillId="2" borderId="2" xfId="1" applyFont="1" applyFill="1" applyBorder="1" applyAlignment="1">
      <alignment horizontal="center"/>
    </xf>
    <xf numFmtId="2" fontId="12" fillId="2" borderId="0" xfId="1" applyNumberFormat="1" applyFont="1" applyFill="1"/>
    <xf numFmtId="0" fontId="3" fillId="3" borderId="1" xfId="1" applyFont="1" applyFill="1" applyBorder="1" applyAlignment="1">
      <alignment horizontal="center"/>
    </xf>
    <xf numFmtId="0" fontId="3" fillId="6" borderId="2" xfId="1" applyFont="1" applyFill="1" applyBorder="1" applyAlignment="1">
      <alignment horizontal="left"/>
    </xf>
    <xf numFmtId="0" fontId="3" fillId="6" borderId="0" xfId="1" applyFont="1" applyFill="1" applyAlignment="1">
      <alignment horizontal="left"/>
    </xf>
    <xf numFmtId="0" fontId="3" fillId="6" borderId="2" xfId="1" applyFont="1" applyFill="1" applyBorder="1" applyAlignment="1">
      <alignment horizontal="center"/>
    </xf>
    <xf numFmtId="0" fontId="3" fillId="3" borderId="2" xfId="1" applyFont="1" applyFill="1" applyBorder="1" applyAlignment="1">
      <alignment horizontal="center"/>
    </xf>
    <xf numFmtId="0" fontId="12" fillId="2" borderId="3" xfId="1" applyFont="1" applyFill="1" applyBorder="1" applyAlignment="1">
      <alignment horizontal="center"/>
    </xf>
    <xf numFmtId="0" fontId="5" fillId="2" borderId="0" xfId="1" applyFont="1" applyFill="1"/>
    <xf numFmtId="0" fontId="3" fillId="2" borderId="20" xfId="1" applyFont="1" applyFill="1" applyBorder="1" applyAlignment="1">
      <alignment horizontal="right"/>
    </xf>
    <xf numFmtId="0" fontId="3" fillId="2" borderId="20" xfId="1" applyFont="1" applyFill="1" applyBorder="1"/>
  </cellXfs>
  <cellStyles count="4">
    <cellStyle name="Comma 2" xfId="2" xr:uid="{76144E47-E58E-EA41-9349-BACED63EDB90}"/>
    <cellStyle name="Normal" xfId="0" builtinId="0"/>
    <cellStyle name="Normal 2" xfId="1" xr:uid="{9DF2FD35-6D73-0E4B-9B99-D4182E9F7AF9}"/>
    <cellStyle name="Percent 2" xfId="3" xr:uid="{E01B21FF-A0C3-B24A-90BB-4F7C2369FE65}"/>
  </cellStyles>
  <dxfs count="1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condense val="0"/>
        <extend val="0"/>
      </font>
      <fill>
        <patternFill>
          <bgColor indexed="53"/>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condense val="0"/>
        <extend val="0"/>
      </font>
      <fill>
        <patternFill>
          <bgColor indexed="5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Scroll" dx="16" fmlaLink="$C$8" horiz="1" max="100" page="10" val="79"/>
</file>

<file path=xl/ctrlProps/ctrlProp10.xml><?xml version="1.0" encoding="utf-8"?>
<formControlPr xmlns="http://schemas.microsoft.com/office/spreadsheetml/2009/9/main" objectType="Scroll" dx="16" fmlaLink="$C$11" horiz="1" max="100" page="10" val="93"/>
</file>

<file path=xl/ctrlProps/ctrlProp11.xml><?xml version="1.0" encoding="utf-8"?>
<formControlPr xmlns="http://schemas.microsoft.com/office/spreadsheetml/2009/9/main" objectType="Scroll" dx="16" fmlaLink="$C$8" horiz="1" max="100" page="10" val="80"/>
</file>

<file path=xl/ctrlProps/ctrlProp12.xml><?xml version="1.0" encoding="utf-8"?>
<formControlPr xmlns="http://schemas.microsoft.com/office/spreadsheetml/2009/9/main" objectType="Scroll" dx="16" fmlaLink="$C$9" horiz="1" max="100" page="10" val="80"/>
</file>

<file path=xl/ctrlProps/ctrlProp13.xml><?xml version="1.0" encoding="utf-8"?>
<formControlPr xmlns="http://schemas.microsoft.com/office/spreadsheetml/2009/9/main" objectType="Scroll" dx="16" fmlaLink="$C$10" horiz="1" max="100" min="1" page="10" val="90"/>
</file>

<file path=xl/ctrlProps/ctrlProp14.xml><?xml version="1.0" encoding="utf-8"?>
<formControlPr xmlns="http://schemas.microsoft.com/office/spreadsheetml/2009/9/main" objectType="Scroll" dx="16" fmlaLink="$C$11" horiz="1" max="100" min="1" page="10" val="90"/>
</file>

<file path=xl/ctrlProps/ctrlProp15.xml><?xml version="1.0" encoding="utf-8"?>
<formControlPr xmlns="http://schemas.microsoft.com/office/spreadsheetml/2009/9/main" objectType="CheckBox" checked="Checked" fmlaLink="$C$12" lockText="1" noThreeD="1"/>
</file>

<file path=xl/ctrlProps/ctrlProp16.xml><?xml version="1.0" encoding="utf-8"?>
<formControlPr xmlns="http://schemas.microsoft.com/office/spreadsheetml/2009/9/main" objectType="Button" lockText="1"/>
</file>

<file path=xl/ctrlProps/ctrlProp17.xml><?xml version="1.0" encoding="utf-8"?>
<formControlPr xmlns="http://schemas.microsoft.com/office/spreadsheetml/2009/9/main" objectType="Button" lockText="1"/>
</file>

<file path=xl/ctrlProps/ctrlProp18.xml><?xml version="1.0" encoding="utf-8"?>
<formControlPr xmlns="http://schemas.microsoft.com/office/spreadsheetml/2009/9/main" objectType="Scroll" dx="16" fmlaLink="$C$9" horiz="1" max="100" page="10" val="80"/>
</file>

<file path=xl/ctrlProps/ctrlProp19.xml><?xml version="1.0" encoding="utf-8"?>
<formControlPr xmlns="http://schemas.microsoft.com/office/spreadsheetml/2009/9/main" objectType="Scroll" dx="16" fmlaLink="$C$10" horiz="1" max="100" page="10" val="90"/>
</file>

<file path=xl/ctrlProps/ctrlProp2.xml><?xml version="1.0" encoding="utf-8"?>
<formControlPr xmlns="http://schemas.microsoft.com/office/spreadsheetml/2009/9/main" objectType="Scroll" dx="16" fmlaLink="$C$9" horiz="1" max="100" page="10" val="68"/>
</file>

<file path=xl/ctrlProps/ctrlProp20.xml><?xml version="1.0" encoding="utf-8"?>
<formControlPr xmlns="http://schemas.microsoft.com/office/spreadsheetml/2009/9/main" objectType="Scroll" dx="16" fmlaLink="$C$11" horiz="1" max="100" page="10" val="90"/>
</file>

<file path=xl/ctrlProps/ctrlProp3.xml><?xml version="1.0" encoding="utf-8"?>
<formControlPr xmlns="http://schemas.microsoft.com/office/spreadsheetml/2009/9/main" objectType="Scroll" dx="16" fmlaLink="$C$10" horiz="1" max="100" min="1" page="10" val="83"/>
</file>

<file path=xl/ctrlProps/ctrlProp4.xml><?xml version="1.0" encoding="utf-8"?>
<formControlPr xmlns="http://schemas.microsoft.com/office/spreadsheetml/2009/9/main" objectType="Scroll" dx="16" fmlaLink="$C$11" horiz="1" max="100" min="1" page="10" val="93"/>
</file>

<file path=xl/ctrlProps/ctrlProp5.xml><?xml version="1.0" encoding="utf-8"?>
<formControlPr xmlns="http://schemas.microsoft.com/office/spreadsheetml/2009/9/main" objectType="CheckBox" checked="Checked" fmlaLink="$C$12" lockText="1" noThreeD="1"/>
</file>

<file path=xl/ctrlProps/ctrlProp6.xml><?xml version="1.0" encoding="utf-8"?>
<formControlPr xmlns="http://schemas.microsoft.com/office/spreadsheetml/2009/9/main" objectType="Button" lockText="1"/>
</file>

<file path=xl/ctrlProps/ctrlProp7.xml><?xml version="1.0" encoding="utf-8"?>
<formControlPr xmlns="http://schemas.microsoft.com/office/spreadsheetml/2009/9/main" objectType="Button" lockText="1"/>
</file>

<file path=xl/ctrlProps/ctrlProp8.xml><?xml version="1.0" encoding="utf-8"?>
<formControlPr xmlns="http://schemas.microsoft.com/office/spreadsheetml/2009/9/main" objectType="Scroll" dx="16" fmlaLink="$C$9" horiz="1" max="100" page="10" val="68"/>
</file>

<file path=xl/ctrlProps/ctrlProp9.xml><?xml version="1.0" encoding="utf-8"?>
<formControlPr xmlns="http://schemas.microsoft.com/office/spreadsheetml/2009/9/main" objectType="Scroll" dx="16" fmlaLink="$C$10" horiz="1" max="100" page="10" val="83"/>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oneCellAnchor>
        <xdr:from>
          <xdr:col>3</xdr:col>
          <xdr:colOff>25400</xdr:colOff>
          <xdr:row>7</xdr:row>
          <xdr:rowOff>25400</xdr:rowOff>
        </xdr:from>
        <xdr:ext cx="651933" cy="165100"/>
        <xdr:sp macro="" textlink="">
          <xdr:nvSpPr>
            <xdr:cNvPr id="3073" name="Scroll Bar 1" hidden="1">
              <a:extLst>
                <a:ext uri="{63B3BB69-23CF-44E3-9099-C40C66FF867C}">
                  <a14:compatExt spid="_x0000_s3073"/>
                </a:ext>
                <a:ext uri="{FF2B5EF4-FFF2-40B4-BE49-F238E27FC236}">
                  <a16:creationId xmlns:a16="http://schemas.microsoft.com/office/drawing/2014/main" id="{B387EA3A-F19C-5F4A-9B09-50B005B55A16}"/>
                </a:ext>
              </a:extLst>
            </xdr:cNvPr>
            <xdr:cNvSpPr/>
          </xdr:nvSpPr>
          <xdr:spPr bwMode="auto">
            <a:xfrm>
              <a:off x="0" y="0"/>
              <a:ext cx="0" cy="0"/>
            </a:xfrm>
            <a:prstGeom prst="rect">
              <a:avLst/>
            </a:prstGeom>
            <a:noFill/>
            <a:ln w="9525">
              <a:miter lim="800000"/>
              <a:headEnd/>
              <a:tailEnd/>
            </a:ln>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25400</xdr:colOff>
          <xdr:row>8</xdr:row>
          <xdr:rowOff>12700</xdr:rowOff>
        </xdr:from>
        <xdr:ext cx="651933" cy="152400"/>
        <xdr:sp macro="" textlink="">
          <xdr:nvSpPr>
            <xdr:cNvPr id="3074" name="Scroll Bar 2" hidden="1">
              <a:extLst>
                <a:ext uri="{63B3BB69-23CF-44E3-9099-C40C66FF867C}">
                  <a14:compatExt spid="_x0000_s3074"/>
                </a:ext>
                <a:ext uri="{FF2B5EF4-FFF2-40B4-BE49-F238E27FC236}">
                  <a16:creationId xmlns:a16="http://schemas.microsoft.com/office/drawing/2014/main" id="{E623136F-93FA-E242-B253-2C148856C340}"/>
                </a:ext>
              </a:extLst>
            </xdr:cNvPr>
            <xdr:cNvSpPr/>
          </xdr:nvSpPr>
          <xdr:spPr bwMode="auto">
            <a:xfrm>
              <a:off x="0" y="0"/>
              <a:ext cx="0" cy="0"/>
            </a:xfrm>
            <a:prstGeom prst="rect">
              <a:avLst/>
            </a:prstGeom>
            <a:noFill/>
            <a:ln w="9525">
              <a:miter lim="800000"/>
              <a:headEnd/>
              <a:tailEnd/>
            </a:ln>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25400</xdr:colOff>
          <xdr:row>8</xdr:row>
          <xdr:rowOff>165100</xdr:rowOff>
        </xdr:from>
        <xdr:ext cx="639233" cy="177800"/>
        <xdr:sp macro="" textlink="">
          <xdr:nvSpPr>
            <xdr:cNvPr id="3075" name="Scroll Bar 3" hidden="1">
              <a:extLst>
                <a:ext uri="{63B3BB69-23CF-44E3-9099-C40C66FF867C}">
                  <a14:compatExt spid="_x0000_s3075"/>
                </a:ext>
                <a:ext uri="{FF2B5EF4-FFF2-40B4-BE49-F238E27FC236}">
                  <a16:creationId xmlns:a16="http://schemas.microsoft.com/office/drawing/2014/main" id="{C9984C7C-ACA2-FF4C-A270-859DA1278C47}"/>
                </a:ext>
              </a:extLst>
            </xdr:cNvPr>
            <xdr:cNvSpPr/>
          </xdr:nvSpPr>
          <xdr:spPr bwMode="auto">
            <a:xfrm>
              <a:off x="0" y="0"/>
              <a:ext cx="0" cy="0"/>
            </a:xfrm>
            <a:prstGeom prst="rect">
              <a:avLst/>
            </a:prstGeom>
            <a:noFill/>
            <a:ln w="9525">
              <a:miter lim="800000"/>
              <a:headEnd/>
              <a:tailEnd/>
            </a:ln>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12700</xdr:colOff>
          <xdr:row>9</xdr:row>
          <xdr:rowOff>152400</xdr:rowOff>
        </xdr:from>
        <xdr:ext cx="639233" cy="186266"/>
        <xdr:sp macro="" textlink="">
          <xdr:nvSpPr>
            <xdr:cNvPr id="3076" name="Scroll Bar 4" hidden="1">
              <a:extLst>
                <a:ext uri="{63B3BB69-23CF-44E3-9099-C40C66FF867C}">
                  <a14:compatExt spid="_x0000_s3076"/>
                </a:ext>
                <a:ext uri="{FF2B5EF4-FFF2-40B4-BE49-F238E27FC236}">
                  <a16:creationId xmlns:a16="http://schemas.microsoft.com/office/drawing/2014/main" id="{3EB90CCD-DB70-5E42-9622-61B9A55C1208}"/>
                </a:ext>
              </a:extLst>
            </xdr:cNvPr>
            <xdr:cNvSpPr/>
          </xdr:nvSpPr>
          <xdr:spPr bwMode="auto">
            <a:xfrm>
              <a:off x="0" y="0"/>
              <a:ext cx="0" cy="0"/>
            </a:xfrm>
            <a:prstGeom prst="rect">
              <a:avLst/>
            </a:prstGeom>
            <a:noFill/>
            <a:ln w="9525">
              <a:miter lim="800000"/>
              <a:headEnd/>
              <a:tailEnd/>
            </a:ln>
          </xdr:spPr>
        </xdr:sp>
        <xdr:clientData/>
      </xdr:oneCellAnchor>
    </mc:Choice>
    <mc:Fallback/>
  </mc:AlternateContent>
  <xdr:twoCellAnchor>
    <xdr:from>
      <xdr:col>1</xdr:col>
      <xdr:colOff>9525</xdr:colOff>
      <xdr:row>2</xdr:row>
      <xdr:rowOff>57150</xdr:rowOff>
    </xdr:from>
    <xdr:to>
      <xdr:col>10</xdr:col>
      <xdr:colOff>117477</xdr:colOff>
      <xdr:row>4</xdr:row>
      <xdr:rowOff>82550</xdr:rowOff>
    </xdr:to>
    <xdr:sp macro="" textlink="">
      <xdr:nvSpPr>
        <xdr:cNvPr id="2" name="Rectangle 22">
          <a:extLst>
            <a:ext uri="{FF2B5EF4-FFF2-40B4-BE49-F238E27FC236}">
              <a16:creationId xmlns:a16="http://schemas.microsoft.com/office/drawing/2014/main" id="{5DD7C9FA-6911-034C-A475-57BCBFACE2D8}"/>
            </a:ext>
          </a:extLst>
        </xdr:cNvPr>
        <xdr:cNvSpPr>
          <a:spLocks noChangeArrowheads="1"/>
        </xdr:cNvSpPr>
      </xdr:nvSpPr>
      <xdr:spPr bwMode="auto">
        <a:xfrm>
          <a:off x="225425" y="298450"/>
          <a:ext cx="5340352" cy="36830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US" sz="1000" b="0" i="0" u="none" strike="noStrike" baseline="0">
              <a:solidFill>
                <a:srgbClr val="000000"/>
              </a:solidFill>
              <a:latin typeface="Arial"/>
              <a:cs typeface="Arial"/>
            </a:rPr>
            <a:t>This spreadsheet can be used to conduct a simple bias analysis to adjust for exposure misclassification. The example follows the example in chapter 6.</a:t>
          </a:r>
          <a:endParaRPr lang="en-US"/>
        </a:p>
      </xdr:txBody>
    </xdr:sp>
    <xdr:clientData/>
  </xdr:twoCellAnchor>
  <xdr:twoCellAnchor>
    <xdr:from>
      <xdr:col>9</xdr:col>
      <xdr:colOff>0</xdr:colOff>
      <xdr:row>6</xdr:row>
      <xdr:rowOff>14653</xdr:rowOff>
    </xdr:from>
    <xdr:to>
      <xdr:col>16</xdr:col>
      <xdr:colOff>304800</xdr:colOff>
      <xdr:row>11</xdr:row>
      <xdr:rowOff>120650</xdr:rowOff>
    </xdr:to>
    <xdr:sp macro="" textlink="">
      <xdr:nvSpPr>
        <xdr:cNvPr id="3" name="Rectangle 23">
          <a:extLst>
            <a:ext uri="{FF2B5EF4-FFF2-40B4-BE49-F238E27FC236}">
              <a16:creationId xmlns:a16="http://schemas.microsoft.com/office/drawing/2014/main" id="{4A757D5C-84A1-DC48-B408-68F35E66294F}"/>
            </a:ext>
          </a:extLst>
        </xdr:cNvPr>
        <xdr:cNvSpPr>
          <a:spLocks noChangeArrowheads="1"/>
        </xdr:cNvSpPr>
      </xdr:nvSpPr>
      <xdr:spPr bwMode="auto">
        <a:xfrm>
          <a:off x="4521200" y="929053"/>
          <a:ext cx="3860800" cy="982297"/>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ctr" rtl="0">
            <a:defRPr sz="1000"/>
          </a:pPr>
          <a:r>
            <a:rPr lang="en-US" sz="1000" b="0" i="0" u="none" strike="noStrike" baseline="0">
              <a:solidFill>
                <a:srgbClr val="000000"/>
              </a:solidFill>
              <a:latin typeface="Arial"/>
              <a:cs typeface="Arial"/>
            </a:rPr>
            <a:t>Enter the bias parameters in the blue cells to the left and the observed data in the blue cells below. Cells in green give the results after adjusting for exposure misclassification. Note: green cells are expected values and therefore do not have to be integers.</a:t>
          </a:r>
          <a:endParaRPr lang="en-US"/>
        </a:p>
      </xdr:txBody>
    </xdr:sp>
    <xdr:clientData/>
  </xdr:twoCellAnchor>
  <mc:AlternateContent xmlns:mc="http://schemas.openxmlformats.org/markup-compatibility/2006">
    <mc:Choice xmlns:a14="http://schemas.microsoft.com/office/drawing/2010/main" Requires="a14">
      <xdr:oneCellAnchor>
        <xdr:from>
          <xdr:col>1</xdr:col>
          <xdr:colOff>114300</xdr:colOff>
          <xdr:row>11</xdr:row>
          <xdr:rowOff>25400</xdr:rowOff>
        </xdr:from>
        <xdr:ext cx="1267883" cy="224367"/>
        <xdr:sp macro="" textlink="">
          <xdr:nvSpPr>
            <xdr:cNvPr id="3077" name="Check Box 5" hidden="1">
              <a:extLst>
                <a:ext uri="{63B3BB69-23CF-44E3-9099-C40C66FF867C}">
                  <a14:compatExt spid="_x0000_s3077"/>
                </a:ext>
                <a:ext uri="{FF2B5EF4-FFF2-40B4-BE49-F238E27FC236}">
                  <a16:creationId xmlns:a16="http://schemas.microsoft.com/office/drawing/2014/main" id="{57671969-551C-C541-8E30-56160B1EAD1C}"/>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en-US" sz="800" b="0" i="0" u="none" strike="noStrike" baseline="0">
                  <a:solidFill>
                    <a:srgbClr val="000000"/>
                  </a:solidFill>
                  <a:latin typeface="Tahoma" pitchFamily="2" charset="0"/>
                  <a:ea typeface="Tahoma" pitchFamily="2" charset="0"/>
                  <a:cs typeface="Tahoma" pitchFamily="2" charset="0"/>
                </a:rPr>
                <a:t>Corrected Variance?</a:t>
              </a:r>
            </a:p>
          </xdr:txBody>
        </xdr:sp>
        <xdr:clientData/>
      </xdr:oneCellAnchor>
    </mc:Choice>
    <mc:Fallback/>
  </mc:AlternateContent>
  <mc:AlternateContent xmlns:mc="http://schemas.openxmlformats.org/markup-compatibility/2006">
    <mc:Choice xmlns:a14="http://schemas.microsoft.com/office/drawing/2010/main" Requires="a14">
      <xdr:twoCellAnchor>
        <xdr:from>
          <xdr:col>12</xdr:col>
          <xdr:colOff>114300</xdr:colOff>
          <xdr:row>2</xdr:row>
          <xdr:rowOff>101600</xdr:rowOff>
        </xdr:from>
        <xdr:to>
          <xdr:col>14</xdr:col>
          <xdr:colOff>50800</xdr:colOff>
          <xdr:row>4</xdr:row>
          <xdr:rowOff>88900</xdr:rowOff>
        </xdr:to>
        <xdr:sp macro="" textlink="">
          <xdr:nvSpPr>
            <xdr:cNvPr id="3078" name="Button 6" hidden="1">
              <a:extLst>
                <a:ext uri="{63B3BB69-23CF-44E3-9099-C40C66FF867C}">
                  <a14:compatExt spid="_x0000_s3078"/>
                </a:ext>
                <a:ext uri="{FF2B5EF4-FFF2-40B4-BE49-F238E27FC236}">
                  <a16:creationId xmlns:a16="http://schemas.microsoft.com/office/drawing/2014/main" id="{EEA408C6-D077-5143-B832-3EFCD29265F5}"/>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US" sz="1000" b="0" i="0" u="none" strike="noStrike" baseline="0">
                  <a:solidFill>
                    <a:srgbClr val="000000"/>
                  </a:solidFill>
                  <a:latin typeface="Arial" pitchFamily="2" charset="0"/>
                  <a:cs typeface="Arial" pitchFamily="2" charset="0"/>
                </a:rPr>
                <a:t>Reset Example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14</xdr:col>
          <xdr:colOff>101600</xdr:colOff>
          <xdr:row>2</xdr:row>
          <xdr:rowOff>101600</xdr:rowOff>
        </xdr:from>
        <xdr:to>
          <xdr:col>16</xdr:col>
          <xdr:colOff>317500</xdr:colOff>
          <xdr:row>4</xdr:row>
          <xdr:rowOff>63500</xdr:rowOff>
        </xdr:to>
        <xdr:sp macro="" textlink="">
          <xdr:nvSpPr>
            <xdr:cNvPr id="3079" name="Button 7" hidden="1">
              <a:extLst>
                <a:ext uri="{63B3BB69-23CF-44E3-9099-C40C66FF867C}">
                  <a14:compatExt spid="_x0000_s3079"/>
                </a:ext>
                <a:ext uri="{FF2B5EF4-FFF2-40B4-BE49-F238E27FC236}">
                  <a16:creationId xmlns:a16="http://schemas.microsoft.com/office/drawing/2014/main" id="{5777DDFE-90E1-6C40-A7AA-44B1B5DE46E3}"/>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US" sz="1000" b="0" i="0" u="none" strike="noStrike" baseline="0">
                  <a:solidFill>
                    <a:srgbClr val="000000"/>
                  </a:solidFill>
                  <a:latin typeface="Arial" pitchFamily="2" charset="0"/>
                  <a:cs typeface="Arial" pitchFamily="2" charset="0"/>
                </a:rPr>
                <a:t>Clear Data</a:t>
              </a:r>
            </a:p>
          </xdr:txBody>
        </xdr:sp>
        <xdr:clientData fPrintsWithSheet="0"/>
      </xdr:twoCellAnchor>
    </mc:Choice>
    <mc:Fallback/>
  </mc:AlternateContent>
  <xdr:twoCellAnchor>
    <xdr:from>
      <xdr:col>1</xdr:col>
      <xdr:colOff>9525</xdr:colOff>
      <xdr:row>36</xdr:row>
      <xdr:rowOff>38100</xdr:rowOff>
    </xdr:from>
    <xdr:to>
      <xdr:col>17</xdr:col>
      <xdr:colOff>9525</xdr:colOff>
      <xdr:row>39</xdr:row>
      <xdr:rowOff>66675</xdr:rowOff>
    </xdr:to>
    <xdr:sp macro="" textlink="">
      <xdr:nvSpPr>
        <xdr:cNvPr id="4" name="Rectangle 29">
          <a:extLst>
            <a:ext uri="{FF2B5EF4-FFF2-40B4-BE49-F238E27FC236}">
              <a16:creationId xmlns:a16="http://schemas.microsoft.com/office/drawing/2014/main" id="{9B1AEE22-40EA-E045-A81C-510B0556C98B}"/>
            </a:ext>
          </a:extLst>
        </xdr:cNvPr>
        <xdr:cNvSpPr>
          <a:spLocks noChangeArrowheads="1"/>
        </xdr:cNvSpPr>
      </xdr:nvSpPr>
      <xdr:spPr bwMode="auto">
        <a:xfrm>
          <a:off x="225425" y="5829300"/>
          <a:ext cx="8242300" cy="52387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US" sz="1000" b="1" i="0" u="none" strike="noStrike" baseline="0">
              <a:solidFill>
                <a:srgbClr val="000000"/>
              </a:solidFill>
              <a:latin typeface="Arial"/>
              <a:cs typeface="Arial"/>
            </a:rPr>
            <a:t>The data for this example come from:</a:t>
          </a:r>
          <a:r>
            <a:rPr lang="en-US" sz="1000" b="0" i="0" u="none" strike="noStrike" baseline="0">
              <a:solidFill>
                <a:srgbClr val="000000"/>
              </a:solidFill>
              <a:latin typeface="Arial"/>
              <a:cs typeface="Arial"/>
            </a:rPr>
            <a:t> </a:t>
          </a:r>
          <a:r>
            <a:rPr lang="en-US" sz="1000" b="0" i="1" u="none" strike="noStrike" baseline="0">
              <a:solidFill>
                <a:srgbClr val="000000"/>
              </a:solidFill>
              <a:latin typeface="Arial"/>
              <a:cs typeface="Arial"/>
            </a:rPr>
            <a:t>Fink AK,.Lash TL. A null association between smoking during pregnancy and breast cancer using Massachusetts registry data (United States). Cancer Causes Control 2003;14:497-503..</a:t>
          </a:r>
        </a:p>
        <a:p>
          <a:pPr algn="l" rtl="0">
            <a:defRPr sz="1000"/>
          </a:pPr>
          <a:endParaRPr lang="en-US"/>
        </a:p>
      </xdr:txBody>
    </xdr:sp>
    <xdr:clientData/>
  </xdr:twoCellAnchor>
  <mc:AlternateContent xmlns:mc="http://schemas.openxmlformats.org/markup-compatibility/2006">
    <mc:Choice xmlns:a14="http://schemas.microsoft.com/office/drawing/2010/main" Requires="a14">
      <xdr:oneCellAnchor>
        <xdr:from>
          <xdr:col>3</xdr:col>
          <xdr:colOff>25400</xdr:colOff>
          <xdr:row>8</xdr:row>
          <xdr:rowOff>25400</xdr:rowOff>
        </xdr:from>
        <xdr:ext cx="651933" cy="165100"/>
        <xdr:sp macro="" textlink="">
          <xdr:nvSpPr>
            <xdr:cNvPr id="3080" name="Scroll Bar 8" hidden="1">
              <a:extLst>
                <a:ext uri="{63B3BB69-23CF-44E3-9099-C40C66FF867C}">
                  <a14:compatExt spid="_x0000_s3080"/>
                </a:ext>
                <a:ext uri="{FF2B5EF4-FFF2-40B4-BE49-F238E27FC236}">
                  <a16:creationId xmlns:a16="http://schemas.microsoft.com/office/drawing/2014/main" id="{7E54B49F-C87D-1D46-9FE1-73942302728A}"/>
                </a:ext>
              </a:extLst>
            </xdr:cNvPr>
            <xdr:cNvSpPr/>
          </xdr:nvSpPr>
          <xdr:spPr bwMode="auto">
            <a:xfrm>
              <a:off x="0" y="0"/>
              <a:ext cx="0" cy="0"/>
            </a:xfrm>
            <a:prstGeom prst="rect">
              <a:avLst/>
            </a:prstGeom>
            <a:noFill/>
            <a:ln w="9525">
              <a:miter lim="800000"/>
              <a:headEnd/>
              <a:tailEnd/>
            </a:ln>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25400</xdr:colOff>
          <xdr:row>9</xdr:row>
          <xdr:rowOff>25400</xdr:rowOff>
        </xdr:from>
        <xdr:ext cx="651933" cy="169333"/>
        <xdr:sp macro="" textlink="">
          <xdr:nvSpPr>
            <xdr:cNvPr id="3081" name="Scroll Bar 9" hidden="1">
              <a:extLst>
                <a:ext uri="{63B3BB69-23CF-44E3-9099-C40C66FF867C}">
                  <a14:compatExt spid="_x0000_s3081"/>
                </a:ext>
                <a:ext uri="{FF2B5EF4-FFF2-40B4-BE49-F238E27FC236}">
                  <a16:creationId xmlns:a16="http://schemas.microsoft.com/office/drawing/2014/main" id="{5CDC6533-8D8A-2641-84B2-D04DEDF51501}"/>
                </a:ext>
              </a:extLst>
            </xdr:cNvPr>
            <xdr:cNvSpPr/>
          </xdr:nvSpPr>
          <xdr:spPr bwMode="auto">
            <a:xfrm>
              <a:off x="0" y="0"/>
              <a:ext cx="0" cy="0"/>
            </a:xfrm>
            <a:prstGeom prst="rect">
              <a:avLst/>
            </a:prstGeom>
            <a:noFill/>
            <a:ln w="9525">
              <a:miter lim="800000"/>
              <a:headEnd/>
              <a:tailEnd/>
            </a:ln>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25400</xdr:colOff>
          <xdr:row>10</xdr:row>
          <xdr:rowOff>25400</xdr:rowOff>
        </xdr:from>
        <xdr:ext cx="651933" cy="169333"/>
        <xdr:sp macro="" textlink="">
          <xdr:nvSpPr>
            <xdr:cNvPr id="3082" name="Scroll Bar 10" hidden="1">
              <a:extLst>
                <a:ext uri="{63B3BB69-23CF-44E3-9099-C40C66FF867C}">
                  <a14:compatExt spid="_x0000_s3082"/>
                </a:ext>
                <a:ext uri="{FF2B5EF4-FFF2-40B4-BE49-F238E27FC236}">
                  <a16:creationId xmlns:a16="http://schemas.microsoft.com/office/drawing/2014/main" id="{1B371F68-F5D2-374E-AA8B-D6257EBD7D62}"/>
                </a:ext>
              </a:extLst>
            </xdr:cNvPr>
            <xdr:cNvSpPr/>
          </xdr:nvSpPr>
          <xdr:spPr bwMode="auto">
            <a:xfrm>
              <a:off x="0" y="0"/>
              <a:ext cx="0" cy="0"/>
            </a:xfrm>
            <a:prstGeom prst="rect">
              <a:avLst/>
            </a:prstGeom>
            <a:noFill/>
            <a:ln w="9525">
              <a:miter lim="800000"/>
              <a:headEnd/>
              <a:tailEnd/>
            </a:ln>
          </xdr:spPr>
        </xdr:sp>
        <xdr:clientData/>
      </xdr:one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oneCellAnchor>
        <xdr:from>
          <xdr:col>3</xdr:col>
          <xdr:colOff>25400</xdr:colOff>
          <xdr:row>7</xdr:row>
          <xdr:rowOff>25400</xdr:rowOff>
        </xdr:from>
        <xdr:ext cx="651933" cy="165100"/>
        <xdr:sp macro="" textlink="">
          <xdr:nvSpPr>
            <xdr:cNvPr id="1033" name="Scroll Bar 9" hidden="1">
              <a:extLst>
                <a:ext uri="{63B3BB69-23CF-44E3-9099-C40C66FF867C}">
                  <a14:compatExt spid="_x0000_s1033"/>
                </a:ext>
                <a:ext uri="{FF2B5EF4-FFF2-40B4-BE49-F238E27FC236}">
                  <a16:creationId xmlns:a16="http://schemas.microsoft.com/office/drawing/2014/main" id="{8B0F73E2-2806-A343-A6CC-20DD6CEDFAF5}"/>
                </a:ext>
              </a:extLst>
            </xdr:cNvPr>
            <xdr:cNvSpPr/>
          </xdr:nvSpPr>
          <xdr:spPr bwMode="auto">
            <a:xfrm>
              <a:off x="0" y="0"/>
              <a:ext cx="0" cy="0"/>
            </a:xfrm>
            <a:prstGeom prst="rect">
              <a:avLst/>
            </a:prstGeom>
            <a:noFill/>
            <a:ln w="9525">
              <a:miter lim="800000"/>
              <a:headEnd/>
              <a:tailEnd/>
            </a:ln>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25400</xdr:colOff>
          <xdr:row>8</xdr:row>
          <xdr:rowOff>12700</xdr:rowOff>
        </xdr:from>
        <xdr:ext cx="651933" cy="152400"/>
        <xdr:sp macro="" textlink="">
          <xdr:nvSpPr>
            <xdr:cNvPr id="1034" name="Scroll Bar 10" hidden="1">
              <a:extLst>
                <a:ext uri="{63B3BB69-23CF-44E3-9099-C40C66FF867C}">
                  <a14:compatExt spid="_x0000_s1034"/>
                </a:ext>
                <a:ext uri="{FF2B5EF4-FFF2-40B4-BE49-F238E27FC236}">
                  <a16:creationId xmlns:a16="http://schemas.microsoft.com/office/drawing/2014/main" id="{4E0D02CC-FD6B-1447-9DB6-E7CE4B4E2057}"/>
                </a:ext>
              </a:extLst>
            </xdr:cNvPr>
            <xdr:cNvSpPr/>
          </xdr:nvSpPr>
          <xdr:spPr bwMode="auto">
            <a:xfrm>
              <a:off x="0" y="0"/>
              <a:ext cx="0" cy="0"/>
            </a:xfrm>
            <a:prstGeom prst="rect">
              <a:avLst/>
            </a:prstGeom>
            <a:noFill/>
            <a:ln w="9525">
              <a:miter lim="800000"/>
              <a:headEnd/>
              <a:tailEnd/>
            </a:ln>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25400</xdr:colOff>
          <xdr:row>8</xdr:row>
          <xdr:rowOff>165100</xdr:rowOff>
        </xdr:from>
        <xdr:ext cx="639233" cy="177800"/>
        <xdr:sp macro="" textlink="">
          <xdr:nvSpPr>
            <xdr:cNvPr id="1035" name="Scroll Bar 11" hidden="1">
              <a:extLst>
                <a:ext uri="{63B3BB69-23CF-44E3-9099-C40C66FF867C}">
                  <a14:compatExt spid="_x0000_s1035"/>
                </a:ext>
                <a:ext uri="{FF2B5EF4-FFF2-40B4-BE49-F238E27FC236}">
                  <a16:creationId xmlns:a16="http://schemas.microsoft.com/office/drawing/2014/main" id="{558462D1-BFC4-B54B-AF8E-C98613DA0DBB}"/>
                </a:ext>
              </a:extLst>
            </xdr:cNvPr>
            <xdr:cNvSpPr/>
          </xdr:nvSpPr>
          <xdr:spPr bwMode="auto">
            <a:xfrm>
              <a:off x="0" y="0"/>
              <a:ext cx="0" cy="0"/>
            </a:xfrm>
            <a:prstGeom prst="rect">
              <a:avLst/>
            </a:prstGeom>
            <a:noFill/>
            <a:ln w="9525">
              <a:miter lim="800000"/>
              <a:headEnd/>
              <a:tailEnd/>
            </a:ln>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12700</xdr:colOff>
          <xdr:row>9</xdr:row>
          <xdr:rowOff>152400</xdr:rowOff>
        </xdr:from>
        <xdr:ext cx="639233" cy="186266"/>
        <xdr:sp macro="" textlink="">
          <xdr:nvSpPr>
            <xdr:cNvPr id="1036" name="Scroll Bar 12" hidden="1">
              <a:extLst>
                <a:ext uri="{63B3BB69-23CF-44E3-9099-C40C66FF867C}">
                  <a14:compatExt spid="_x0000_s1036"/>
                </a:ext>
                <a:ext uri="{FF2B5EF4-FFF2-40B4-BE49-F238E27FC236}">
                  <a16:creationId xmlns:a16="http://schemas.microsoft.com/office/drawing/2014/main" id="{AE306AB8-298A-DA4B-B0F0-4D13E83AE035}"/>
                </a:ext>
              </a:extLst>
            </xdr:cNvPr>
            <xdr:cNvSpPr/>
          </xdr:nvSpPr>
          <xdr:spPr bwMode="auto">
            <a:xfrm>
              <a:off x="0" y="0"/>
              <a:ext cx="0" cy="0"/>
            </a:xfrm>
            <a:prstGeom prst="rect">
              <a:avLst/>
            </a:prstGeom>
            <a:noFill/>
            <a:ln w="9525">
              <a:miter lim="800000"/>
              <a:headEnd/>
              <a:tailEnd/>
            </a:ln>
          </xdr:spPr>
        </xdr:sp>
        <xdr:clientData/>
      </xdr:oneCellAnchor>
    </mc:Choice>
    <mc:Fallback/>
  </mc:AlternateContent>
  <xdr:twoCellAnchor>
    <xdr:from>
      <xdr:col>1</xdr:col>
      <xdr:colOff>9525</xdr:colOff>
      <xdr:row>2</xdr:row>
      <xdr:rowOff>57150</xdr:rowOff>
    </xdr:from>
    <xdr:to>
      <xdr:col>10</xdr:col>
      <xdr:colOff>117477</xdr:colOff>
      <xdr:row>4</xdr:row>
      <xdr:rowOff>82550</xdr:rowOff>
    </xdr:to>
    <xdr:sp macro="" textlink="">
      <xdr:nvSpPr>
        <xdr:cNvPr id="2" name="Rectangle 22">
          <a:extLst>
            <a:ext uri="{FF2B5EF4-FFF2-40B4-BE49-F238E27FC236}">
              <a16:creationId xmlns:a16="http://schemas.microsoft.com/office/drawing/2014/main" id="{909E7D61-8467-3C45-9D05-3C65FE15CD94}"/>
            </a:ext>
          </a:extLst>
        </xdr:cNvPr>
        <xdr:cNvSpPr>
          <a:spLocks noChangeArrowheads="1"/>
        </xdr:cNvSpPr>
      </xdr:nvSpPr>
      <xdr:spPr bwMode="auto">
        <a:xfrm>
          <a:off x="885825" y="387350"/>
          <a:ext cx="7994652" cy="35560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US" sz="1000" b="0" i="0" u="none" strike="noStrike" baseline="0">
              <a:solidFill>
                <a:srgbClr val="000000"/>
              </a:solidFill>
              <a:latin typeface="Arial"/>
              <a:cs typeface="Arial"/>
            </a:rPr>
            <a:t>This spreadsheet can be used to conduct a simple bias analysis to adjust for exposure misclassification. The example follows the example in chapter 6.</a:t>
          </a:r>
          <a:endParaRPr lang="en-US"/>
        </a:p>
      </xdr:txBody>
    </xdr:sp>
    <xdr:clientData/>
  </xdr:twoCellAnchor>
  <xdr:twoCellAnchor>
    <xdr:from>
      <xdr:col>9</xdr:col>
      <xdr:colOff>0</xdr:colOff>
      <xdr:row>6</xdr:row>
      <xdr:rowOff>14653</xdr:rowOff>
    </xdr:from>
    <xdr:to>
      <xdr:col>16</xdr:col>
      <xdr:colOff>304800</xdr:colOff>
      <xdr:row>11</xdr:row>
      <xdr:rowOff>120650</xdr:rowOff>
    </xdr:to>
    <xdr:sp macro="" textlink="">
      <xdr:nvSpPr>
        <xdr:cNvPr id="3" name="Rectangle 23">
          <a:extLst>
            <a:ext uri="{FF2B5EF4-FFF2-40B4-BE49-F238E27FC236}">
              <a16:creationId xmlns:a16="http://schemas.microsoft.com/office/drawing/2014/main" id="{1CE475D7-756E-B44B-A9BD-8A4326453AC3}"/>
            </a:ext>
          </a:extLst>
        </xdr:cNvPr>
        <xdr:cNvSpPr>
          <a:spLocks noChangeArrowheads="1"/>
        </xdr:cNvSpPr>
      </xdr:nvSpPr>
      <xdr:spPr bwMode="auto">
        <a:xfrm>
          <a:off x="7886700" y="1005253"/>
          <a:ext cx="6438900" cy="931497"/>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ctr" rtl="0">
            <a:defRPr sz="1000"/>
          </a:pPr>
          <a:r>
            <a:rPr lang="en-US" sz="1000" b="0" i="0" u="none" strike="noStrike" baseline="0">
              <a:solidFill>
                <a:srgbClr val="000000"/>
              </a:solidFill>
              <a:latin typeface="Arial"/>
              <a:cs typeface="Arial"/>
            </a:rPr>
            <a:t>Enter the bias parameters in the blue cells to the left and the observed data in the blue cells below. Cells in green give the results after adjusting for exposure misclassification. Note: green cells are expected values and therefore do not have to be integers.</a:t>
          </a:r>
          <a:endParaRPr lang="en-US"/>
        </a:p>
      </xdr:txBody>
    </xdr:sp>
    <xdr:clientData/>
  </xdr:twoCellAnchor>
  <mc:AlternateContent xmlns:mc="http://schemas.openxmlformats.org/markup-compatibility/2006">
    <mc:Choice xmlns:a14="http://schemas.microsoft.com/office/drawing/2010/main" Requires="a14">
      <xdr:oneCellAnchor>
        <xdr:from>
          <xdr:col>1</xdr:col>
          <xdr:colOff>114300</xdr:colOff>
          <xdr:row>11</xdr:row>
          <xdr:rowOff>25400</xdr:rowOff>
        </xdr:from>
        <xdr:ext cx="1267883" cy="224367"/>
        <xdr:sp macro="" textlink="">
          <xdr:nvSpPr>
            <xdr:cNvPr id="1037" name="Check Box 13" hidden="1">
              <a:extLst>
                <a:ext uri="{63B3BB69-23CF-44E3-9099-C40C66FF867C}">
                  <a14:compatExt spid="_x0000_s1037"/>
                </a:ext>
                <a:ext uri="{FF2B5EF4-FFF2-40B4-BE49-F238E27FC236}">
                  <a16:creationId xmlns:a16="http://schemas.microsoft.com/office/drawing/2014/main" id="{E8380339-47AF-774D-AC2C-ECADE4BF69D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en-US" sz="800" b="0" i="0" u="none" strike="noStrike" baseline="0">
                  <a:solidFill>
                    <a:srgbClr val="000000"/>
                  </a:solidFill>
                  <a:latin typeface="Tahoma" pitchFamily="2" charset="0"/>
                  <a:ea typeface="Tahoma" pitchFamily="2" charset="0"/>
                  <a:cs typeface="Tahoma" pitchFamily="2" charset="0"/>
                </a:rPr>
                <a:t>Corrected Variance?</a:t>
              </a:r>
            </a:p>
          </xdr:txBody>
        </xdr:sp>
        <xdr:clientData/>
      </xdr:oneCellAnchor>
    </mc:Choice>
    <mc:Fallback/>
  </mc:AlternateContent>
  <mc:AlternateContent xmlns:mc="http://schemas.openxmlformats.org/markup-compatibility/2006">
    <mc:Choice xmlns:a14="http://schemas.microsoft.com/office/drawing/2010/main" Requires="a14">
      <xdr:twoCellAnchor>
        <xdr:from>
          <xdr:col>12</xdr:col>
          <xdr:colOff>114300</xdr:colOff>
          <xdr:row>2</xdr:row>
          <xdr:rowOff>101600</xdr:rowOff>
        </xdr:from>
        <xdr:to>
          <xdr:col>14</xdr:col>
          <xdr:colOff>50800</xdr:colOff>
          <xdr:row>4</xdr:row>
          <xdr:rowOff>88900</xdr:rowOff>
        </xdr:to>
        <xdr:sp macro="" textlink="">
          <xdr:nvSpPr>
            <xdr:cNvPr id="1038" name="Button 14" hidden="1">
              <a:extLst>
                <a:ext uri="{63B3BB69-23CF-44E3-9099-C40C66FF867C}">
                  <a14:compatExt spid="_x0000_s1038"/>
                </a:ext>
                <a:ext uri="{FF2B5EF4-FFF2-40B4-BE49-F238E27FC236}">
                  <a16:creationId xmlns:a16="http://schemas.microsoft.com/office/drawing/2014/main" id="{6A3BA7EA-22A0-5143-8712-4C71407417F5}"/>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US" sz="1000" b="0" i="0" u="none" strike="noStrike" baseline="0">
                  <a:solidFill>
                    <a:srgbClr val="000000"/>
                  </a:solidFill>
                  <a:latin typeface="Arial" pitchFamily="2" charset="0"/>
                  <a:cs typeface="Arial" pitchFamily="2" charset="0"/>
                </a:rPr>
                <a:t>Reset Example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14</xdr:col>
          <xdr:colOff>101600</xdr:colOff>
          <xdr:row>2</xdr:row>
          <xdr:rowOff>101600</xdr:rowOff>
        </xdr:from>
        <xdr:to>
          <xdr:col>16</xdr:col>
          <xdr:colOff>317500</xdr:colOff>
          <xdr:row>4</xdr:row>
          <xdr:rowOff>63500</xdr:rowOff>
        </xdr:to>
        <xdr:sp macro="" textlink="">
          <xdr:nvSpPr>
            <xdr:cNvPr id="1039" name="Button 15" hidden="1">
              <a:extLst>
                <a:ext uri="{63B3BB69-23CF-44E3-9099-C40C66FF867C}">
                  <a14:compatExt spid="_x0000_s1039"/>
                </a:ext>
                <a:ext uri="{FF2B5EF4-FFF2-40B4-BE49-F238E27FC236}">
                  <a16:creationId xmlns:a16="http://schemas.microsoft.com/office/drawing/2014/main" id="{FA52D066-59A3-1346-B212-FA43AEEA211F}"/>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US" sz="1000" b="0" i="0" u="none" strike="noStrike" baseline="0">
                  <a:solidFill>
                    <a:srgbClr val="000000"/>
                  </a:solidFill>
                  <a:latin typeface="Arial" pitchFamily="2" charset="0"/>
                  <a:cs typeface="Arial" pitchFamily="2" charset="0"/>
                </a:rPr>
                <a:t>Clear Data</a:t>
              </a:r>
            </a:p>
          </xdr:txBody>
        </xdr:sp>
        <xdr:clientData fPrintsWithSheet="0"/>
      </xdr:twoCellAnchor>
    </mc:Choice>
    <mc:Fallback/>
  </mc:AlternateContent>
  <xdr:twoCellAnchor>
    <xdr:from>
      <xdr:col>1</xdr:col>
      <xdr:colOff>9525</xdr:colOff>
      <xdr:row>36</xdr:row>
      <xdr:rowOff>38100</xdr:rowOff>
    </xdr:from>
    <xdr:to>
      <xdr:col>17</xdr:col>
      <xdr:colOff>9525</xdr:colOff>
      <xdr:row>39</xdr:row>
      <xdr:rowOff>66675</xdr:rowOff>
    </xdr:to>
    <xdr:sp macro="" textlink="">
      <xdr:nvSpPr>
        <xdr:cNvPr id="4" name="Rectangle 29">
          <a:extLst>
            <a:ext uri="{FF2B5EF4-FFF2-40B4-BE49-F238E27FC236}">
              <a16:creationId xmlns:a16="http://schemas.microsoft.com/office/drawing/2014/main" id="{36165009-C4FD-1449-A3B2-3719EE77A185}"/>
            </a:ext>
          </a:extLst>
        </xdr:cNvPr>
        <xdr:cNvSpPr>
          <a:spLocks noChangeArrowheads="1"/>
        </xdr:cNvSpPr>
      </xdr:nvSpPr>
      <xdr:spPr bwMode="auto">
        <a:xfrm>
          <a:off x="885825" y="5981700"/>
          <a:ext cx="14020800" cy="52387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US" sz="1000" b="1" i="0" u="none" strike="noStrike" baseline="0">
              <a:solidFill>
                <a:srgbClr val="000000"/>
              </a:solidFill>
              <a:latin typeface="Arial"/>
              <a:cs typeface="Arial"/>
            </a:rPr>
            <a:t>The data for this example come from:</a:t>
          </a:r>
          <a:r>
            <a:rPr lang="en-US" sz="1000" b="0" i="0" u="none" strike="noStrike" baseline="0">
              <a:solidFill>
                <a:srgbClr val="000000"/>
              </a:solidFill>
              <a:latin typeface="Arial"/>
              <a:cs typeface="Arial"/>
            </a:rPr>
            <a:t> </a:t>
          </a:r>
          <a:r>
            <a:rPr lang="en-US" sz="1000" b="0" i="1" u="none" strike="noStrike" baseline="0">
              <a:solidFill>
                <a:srgbClr val="000000"/>
              </a:solidFill>
              <a:latin typeface="Arial"/>
              <a:cs typeface="Arial"/>
            </a:rPr>
            <a:t>Fink AK,.Lash TL. A null association between smoking during pregnancy and breast cancer using Massachusetts registry data (United States). Cancer Causes Control 2003;14:497-503..</a:t>
          </a:r>
        </a:p>
        <a:p>
          <a:pPr algn="l" rtl="0">
            <a:defRPr sz="1000"/>
          </a:pPr>
          <a:endParaRPr lang="en-US"/>
        </a:p>
      </xdr:txBody>
    </xdr:sp>
    <xdr:clientData/>
  </xdr:twoCellAnchor>
  <mc:AlternateContent xmlns:mc="http://schemas.openxmlformats.org/markup-compatibility/2006">
    <mc:Choice xmlns:a14="http://schemas.microsoft.com/office/drawing/2010/main" Requires="a14">
      <xdr:oneCellAnchor>
        <xdr:from>
          <xdr:col>3</xdr:col>
          <xdr:colOff>25400</xdr:colOff>
          <xdr:row>8</xdr:row>
          <xdr:rowOff>25400</xdr:rowOff>
        </xdr:from>
        <xdr:ext cx="651933" cy="165100"/>
        <xdr:sp macro="" textlink="">
          <xdr:nvSpPr>
            <xdr:cNvPr id="1040" name="Scroll Bar 16" hidden="1">
              <a:extLst>
                <a:ext uri="{63B3BB69-23CF-44E3-9099-C40C66FF867C}">
                  <a14:compatExt spid="_x0000_s1040"/>
                </a:ext>
                <a:ext uri="{FF2B5EF4-FFF2-40B4-BE49-F238E27FC236}">
                  <a16:creationId xmlns:a16="http://schemas.microsoft.com/office/drawing/2014/main" id="{F7F35247-6CE5-7F44-8AE2-BFF76E8BDBBB}"/>
                </a:ext>
              </a:extLst>
            </xdr:cNvPr>
            <xdr:cNvSpPr/>
          </xdr:nvSpPr>
          <xdr:spPr bwMode="auto">
            <a:xfrm>
              <a:off x="0" y="0"/>
              <a:ext cx="0" cy="0"/>
            </a:xfrm>
            <a:prstGeom prst="rect">
              <a:avLst/>
            </a:prstGeom>
            <a:noFill/>
            <a:ln w="9525">
              <a:miter lim="800000"/>
              <a:headEnd/>
              <a:tailEnd/>
            </a:ln>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25400</xdr:colOff>
          <xdr:row>9</xdr:row>
          <xdr:rowOff>25400</xdr:rowOff>
        </xdr:from>
        <xdr:ext cx="651933" cy="169333"/>
        <xdr:sp macro="" textlink="">
          <xdr:nvSpPr>
            <xdr:cNvPr id="1041" name="Scroll Bar 17" hidden="1">
              <a:extLst>
                <a:ext uri="{63B3BB69-23CF-44E3-9099-C40C66FF867C}">
                  <a14:compatExt spid="_x0000_s1041"/>
                </a:ext>
                <a:ext uri="{FF2B5EF4-FFF2-40B4-BE49-F238E27FC236}">
                  <a16:creationId xmlns:a16="http://schemas.microsoft.com/office/drawing/2014/main" id="{974B3616-5DC5-2644-980A-32A136DAF499}"/>
                </a:ext>
              </a:extLst>
            </xdr:cNvPr>
            <xdr:cNvSpPr/>
          </xdr:nvSpPr>
          <xdr:spPr bwMode="auto">
            <a:xfrm>
              <a:off x="0" y="0"/>
              <a:ext cx="0" cy="0"/>
            </a:xfrm>
            <a:prstGeom prst="rect">
              <a:avLst/>
            </a:prstGeom>
            <a:noFill/>
            <a:ln w="9525">
              <a:miter lim="800000"/>
              <a:headEnd/>
              <a:tailEnd/>
            </a:ln>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25400</xdr:colOff>
          <xdr:row>10</xdr:row>
          <xdr:rowOff>25400</xdr:rowOff>
        </xdr:from>
        <xdr:ext cx="651933" cy="169333"/>
        <xdr:sp macro="" textlink="">
          <xdr:nvSpPr>
            <xdr:cNvPr id="1042" name="Scroll Bar 18" hidden="1">
              <a:extLst>
                <a:ext uri="{63B3BB69-23CF-44E3-9099-C40C66FF867C}">
                  <a14:compatExt spid="_x0000_s1042"/>
                </a:ext>
                <a:ext uri="{FF2B5EF4-FFF2-40B4-BE49-F238E27FC236}">
                  <a16:creationId xmlns:a16="http://schemas.microsoft.com/office/drawing/2014/main" id="{D83517D7-E675-8546-A36F-87362C356CE1}"/>
                </a:ext>
              </a:extLst>
            </xdr:cNvPr>
            <xdr:cNvSpPr/>
          </xdr:nvSpPr>
          <xdr:spPr bwMode="auto">
            <a:xfrm>
              <a:off x="0" y="0"/>
              <a:ext cx="0" cy="0"/>
            </a:xfrm>
            <a:prstGeom prst="rect">
              <a:avLst/>
            </a:prstGeom>
            <a:noFill/>
            <a:ln w="9525">
              <a:miter lim="800000"/>
              <a:headEnd/>
              <a:tailEnd/>
            </a:ln>
          </xdr:spPr>
        </xdr:sp>
        <xdr:clientData/>
      </xdr:one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5.xml"/><Relationship Id="rId13" Type="http://schemas.openxmlformats.org/officeDocument/2006/relationships/ctrlProp" Target="../ctrlProps/ctrlProp20.xml"/><Relationship Id="rId3" Type="http://schemas.openxmlformats.org/officeDocument/2006/relationships/vmlDrawing" Target="../drawings/vmlDrawing2.vml"/><Relationship Id="rId7" Type="http://schemas.openxmlformats.org/officeDocument/2006/relationships/ctrlProp" Target="../ctrlProps/ctrlProp14.xml"/><Relationship Id="rId12" Type="http://schemas.openxmlformats.org/officeDocument/2006/relationships/ctrlProp" Target="../ctrlProps/ctrlProp19.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13.xml"/><Relationship Id="rId11" Type="http://schemas.openxmlformats.org/officeDocument/2006/relationships/ctrlProp" Target="../ctrlProps/ctrlProp18.xml"/><Relationship Id="rId5" Type="http://schemas.openxmlformats.org/officeDocument/2006/relationships/ctrlProp" Target="../ctrlProps/ctrlProp12.xml"/><Relationship Id="rId10" Type="http://schemas.openxmlformats.org/officeDocument/2006/relationships/ctrlProp" Target="../ctrlProps/ctrlProp17.xml"/><Relationship Id="rId4" Type="http://schemas.openxmlformats.org/officeDocument/2006/relationships/ctrlProp" Target="../ctrlProps/ctrlProp11.xml"/><Relationship Id="rId9" Type="http://schemas.openxmlformats.org/officeDocument/2006/relationships/ctrlProp" Target="../ctrlProps/ctrlProp16.xml"/><Relationship Id="rId1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3C4588-A82B-5F4C-BEA2-757A7E97B32A}">
  <sheetPr codeName="Sheet4"/>
  <dimension ref="B1:AE46"/>
  <sheetViews>
    <sheetView tabSelected="1" topLeftCell="A7" zoomScale="120" zoomScaleNormal="120" workbookViewId="0">
      <selection activeCell="C10" sqref="C10"/>
    </sheetView>
  </sheetViews>
  <sheetFormatPr baseColWidth="10" defaultColWidth="11.5" defaultRowHeight="13" x14ac:dyDescent="0.15"/>
  <cols>
    <col min="1" max="1" width="2.83203125" style="1" customWidth="1"/>
    <col min="2" max="2" width="12.6640625" style="1" customWidth="1"/>
    <col min="3" max="3" width="7.83203125" style="1" customWidth="1"/>
    <col min="4" max="4" width="3" style="1" customWidth="1"/>
    <col min="5" max="5" width="9.33203125" style="1" customWidth="1"/>
    <col min="6" max="6" width="3.5" style="1" customWidth="1"/>
    <col min="7" max="7" width="8.83203125" style="1" customWidth="1"/>
    <col min="8" max="8" width="8.6640625" style="1" customWidth="1"/>
    <col min="9" max="9" width="2.6640625" style="1" customWidth="1"/>
    <col min="10" max="10" width="12.1640625" style="1" customWidth="1"/>
    <col min="11" max="12" width="3.83203125" style="1" customWidth="1"/>
    <col min="13" max="13" width="7.83203125" style="1" customWidth="1"/>
    <col min="14" max="14" width="7" style="1" customWidth="1"/>
    <col min="15" max="15" width="8.33203125" style="1" customWidth="1"/>
    <col min="16" max="16" width="3.6640625" style="1" customWidth="1"/>
    <col min="17" max="17" width="5" style="1" customWidth="1"/>
    <col min="18" max="18" width="3.5" style="1" customWidth="1"/>
    <col min="19" max="19" width="6.33203125" style="1" customWidth="1"/>
    <col min="20" max="20" width="7.1640625" style="1" customWidth="1"/>
    <col min="21" max="21" width="6.5" style="1" customWidth="1"/>
    <col min="22" max="22" width="6.6640625" style="1" customWidth="1"/>
    <col min="23" max="23" width="6.33203125" style="1" customWidth="1"/>
    <col min="24" max="24" width="5.1640625" style="1" customWidth="1"/>
    <col min="25" max="30" width="11.5" style="1" customWidth="1"/>
    <col min="31" max="31" width="9.33203125" style="1" customWidth="1"/>
    <col min="32" max="16384" width="11.5" style="1"/>
  </cols>
  <sheetData>
    <row r="1" spans="2:26" ht="5.25" customHeight="1" x14ac:dyDescent="0.15"/>
    <row r="2" spans="2:26" ht="14" thickBot="1" x14ac:dyDescent="0.2">
      <c r="B2" s="98" t="s">
        <v>54</v>
      </c>
      <c r="C2" s="98"/>
      <c r="D2" s="98"/>
      <c r="E2" s="98"/>
      <c r="F2" s="98"/>
      <c r="G2" s="98"/>
      <c r="H2" s="98"/>
      <c r="I2" s="98"/>
      <c r="J2" s="98"/>
      <c r="K2" s="98"/>
      <c r="L2" s="98"/>
      <c r="M2" s="98"/>
      <c r="N2" s="98"/>
      <c r="O2" s="97" t="s">
        <v>53</v>
      </c>
      <c r="P2" s="97"/>
      <c r="Q2" s="97"/>
      <c r="R2" s="6"/>
      <c r="S2" s="6"/>
    </row>
    <row r="3" spans="2:26" ht="14" thickTop="1" x14ac:dyDescent="0.15">
      <c r="B3" s="96"/>
    </row>
    <row r="4" spans="2:26" x14ac:dyDescent="0.15">
      <c r="T4" s="95" t="s">
        <v>52</v>
      </c>
      <c r="U4" s="95"/>
      <c r="V4" s="95"/>
      <c r="W4" s="95"/>
    </row>
    <row r="5" spans="2:26" x14ac:dyDescent="0.15">
      <c r="T5" s="62" t="s">
        <v>51</v>
      </c>
      <c r="U5" s="62"/>
      <c r="V5" s="62">
        <f>(C17/C21)/(E17/E21)</f>
        <v>3.4921601699150426</v>
      </c>
    </row>
    <row r="6" spans="2:26" x14ac:dyDescent="0.15">
      <c r="B6" s="7" t="s">
        <v>50</v>
      </c>
      <c r="C6" s="7"/>
      <c r="D6" s="7"/>
      <c r="E6" s="7"/>
      <c r="F6" s="7"/>
      <c r="G6" s="7"/>
      <c r="H6" s="7"/>
      <c r="I6" s="6"/>
      <c r="J6" s="94" t="s">
        <v>49</v>
      </c>
      <c r="K6" s="94"/>
      <c r="L6" s="94"/>
      <c r="M6" s="94"/>
      <c r="N6" s="94"/>
      <c r="O6" s="94"/>
      <c r="P6" s="94"/>
      <c r="Q6" s="94"/>
      <c r="R6" s="6"/>
      <c r="S6" s="6"/>
      <c r="T6" s="62" t="s">
        <v>48</v>
      </c>
      <c r="U6" s="62"/>
      <c r="V6" s="62">
        <f>SQRT(1/C17-1/C21+1/E17-1/E21)</f>
        <v>6.5883419008100366E-2</v>
      </c>
      <c r="X6" s="6"/>
    </row>
    <row r="7" spans="2:26" x14ac:dyDescent="0.15">
      <c r="B7" s="92"/>
      <c r="C7" s="93" t="s">
        <v>47</v>
      </c>
      <c r="D7" s="92"/>
      <c r="E7" s="92"/>
      <c r="F7" s="91"/>
      <c r="G7" s="91"/>
      <c r="H7" s="91"/>
      <c r="I7" s="6"/>
      <c r="J7" s="90"/>
      <c r="K7" s="90"/>
      <c r="L7" s="90"/>
      <c r="M7" s="90"/>
      <c r="N7" s="90"/>
      <c r="O7" s="90"/>
      <c r="P7" s="90"/>
      <c r="Q7" s="90"/>
      <c r="R7" s="6"/>
      <c r="S7" s="6"/>
      <c r="T7" s="89" t="s">
        <v>46</v>
      </c>
      <c r="U7" s="62"/>
      <c r="V7" s="62">
        <f>(C17/C19)/(E17/E19)</f>
        <v>5.3255448335682534</v>
      </c>
      <c r="X7" s="6"/>
    </row>
    <row r="8" spans="2:26" ht="15.75" customHeight="1" x14ac:dyDescent="0.15">
      <c r="B8" s="82" t="str">
        <f>CONCATENATE("Se (",IF(H9="","D+",CONCATENATE(H9,"+")),")")</f>
        <v>Se (Case+)</v>
      </c>
      <c r="C8" s="84">
        <v>79</v>
      </c>
      <c r="D8" s="80">
        <f>C8/100</f>
        <v>0.79</v>
      </c>
      <c r="E8" s="15"/>
      <c r="F8" s="88" t="s">
        <v>45</v>
      </c>
      <c r="G8" s="88"/>
      <c r="H8" s="88"/>
      <c r="I8" s="85"/>
      <c r="J8" s="87"/>
      <c r="K8" s="87"/>
      <c r="L8" s="87"/>
      <c r="M8" s="87"/>
      <c r="N8" s="87"/>
      <c r="O8" s="87"/>
      <c r="P8" s="87"/>
      <c r="Q8" s="87"/>
      <c r="R8" s="85"/>
      <c r="S8" s="85"/>
      <c r="T8" s="62" t="s">
        <v>9</v>
      </c>
      <c r="U8" s="62"/>
      <c r="V8" s="62">
        <f>SQRT(1/C17+1/C19+1/E17+1/E19)</f>
        <v>9.474366878178557E-2</v>
      </c>
      <c r="X8" s="85"/>
    </row>
    <row r="9" spans="2:26" ht="15" customHeight="1" x14ac:dyDescent="0.15">
      <c r="B9" s="82" t="str">
        <f>CONCATENATE("Se (",IF(H9="","D-",CONCATENATE(H9,"-")),")")</f>
        <v>Se (Case-)</v>
      </c>
      <c r="C9" s="84">
        <v>68</v>
      </c>
      <c r="D9" s="80">
        <f>C9/100</f>
        <v>0.68</v>
      </c>
      <c r="E9" s="15"/>
      <c r="F9" s="6" t="s">
        <v>44</v>
      </c>
      <c r="H9" s="86" t="s">
        <v>43</v>
      </c>
      <c r="J9" s="79"/>
      <c r="K9" s="79"/>
      <c r="L9" s="79"/>
      <c r="M9" s="79"/>
      <c r="N9" s="79"/>
      <c r="O9" s="79"/>
      <c r="P9" s="79"/>
      <c r="Q9" s="79"/>
      <c r="R9" s="85"/>
      <c r="S9" s="85"/>
      <c r="T9" s="62" t="s">
        <v>42</v>
      </c>
      <c r="U9" s="62"/>
      <c r="V9" s="62">
        <f>SQRT((C17*E17*G17)/((C27*E27*(D8*D10-((1-D8)*(1-D10))))^2)+(C19*E19*G19)/((C29*E29*(D9*D11-((1-D9)*(1-D11))))^2))</f>
        <v>0.16816385263072103</v>
      </c>
      <c r="X9" s="85"/>
    </row>
    <row r="10" spans="2:26" x14ac:dyDescent="0.15">
      <c r="B10" s="82" t="str">
        <f>CONCATENATE("Sp (",IF(H9="","D+",CONCATENATE(H9,"+")),")")</f>
        <v>Sp (Case+)</v>
      </c>
      <c r="C10" s="84">
        <v>83</v>
      </c>
      <c r="D10" s="80">
        <f>C10/100</f>
        <v>0.83</v>
      </c>
      <c r="E10" s="15"/>
      <c r="F10" s="6" t="s">
        <v>41</v>
      </c>
      <c r="H10" s="83" t="s">
        <v>41</v>
      </c>
      <c r="J10" s="79"/>
      <c r="K10" s="79"/>
      <c r="L10" s="79"/>
      <c r="M10" s="79"/>
      <c r="N10" s="79"/>
      <c r="O10" s="79"/>
      <c r="P10" s="79"/>
      <c r="Q10" s="79"/>
      <c r="T10" s="62" t="s">
        <v>40</v>
      </c>
      <c r="U10" s="62"/>
      <c r="V10" s="62">
        <f>(C27/C29)/(E27/E29)</f>
        <v>7.1934479835633311</v>
      </c>
    </row>
    <row r="11" spans="2:26" x14ac:dyDescent="0.15">
      <c r="B11" s="82" t="str">
        <f>CONCATENATE("Sp (",IF(H9="","D-",CONCATENATE(H9,"-")),")")</f>
        <v>Sp (Case-)</v>
      </c>
      <c r="C11" s="81">
        <v>93</v>
      </c>
      <c r="D11" s="80">
        <f>C11/100</f>
        <v>0.93</v>
      </c>
      <c r="E11" s="15"/>
      <c r="J11" s="79"/>
      <c r="K11" s="79"/>
      <c r="L11" s="79"/>
      <c r="M11" s="79"/>
      <c r="N11" s="79"/>
      <c r="O11" s="79"/>
      <c r="P11" s="79"/>
      <c r="Q11" s="79"/>
      <c r="T11" s="62" t="s">
        <v>39</v>
      </c>
      <c r="U11" s="62"/>
      <c r="V11" s="62">
        <f>C17/G17</f>
        <v>0.44494720965309198</v>
      </c>
    </row>
    <row r="12" spans="2:26" ht="17.25" customHeight="1" x14ac:dyDescent="0.15">
      <c r="B12" s="30"/>
      <c r="C12" s="74" t="b">
        <v>1</v>
      </c>
      <c r="D12" s="78" t="s">
        <v>38</v>
      </c>
      <c r="E12" s="77"/>
      <c r="F12" s="76" t="str">
        <f>IF(V13&gt;0,"Negative Cell","No errors")</f>
        <v>No errors</v>
      </c>
      <c r="G12" s="76"/>
      <c r="H12" s="76"/>
      <c r="I12" s="73"/>
      <c r="J12" s="75"/>
      <c r="K12" s="75"/>
      <c r="L12" s="75"/>
      <c r="M12" s="75"/>
      <c r="N12" s="75"/>
      <c r="O12" s="75"/>
      <c r="P12" s="75"/>
      <c r="Q12" s="75"/>
      <c r="T12" s="62" t="s">
        <v>37</v>
      </c>
      <c r="U12" s="62"/>
      <c r="V12" s="62">
        <f>C19/G19</f>
        <v>0.13083197389885806</v>
      </c>
      <c r="Y12" s="62"/>
      <c r="Z12" s="62"/>
    </row>
    <row r="13" spans="2:26" ht="15.75" customHeight="1" x14ac:dyDescent="0.15">
      <c r="B13" s="30"/>
      <c r="C13" s="74"/>
      <c r="D13" s="30"/>
      <c r="I13" s="73"/>
      <c r="J13" s="72"/>
      <c r="K13" s="72"/>
      <c r="L13" s="72"/>
      <c r="M13" s="72"/>
      <c r="N13" s="72"/>
      <c r="O13" s="72"/>
      <c r="P13" s="72"/>
      <c r="Q13" s="72"/>
      <c r="T13" s="62" t="s">
        <v>36</v>
      </c>
      <c r="V13" s="62">
        <f>SUM(V15:V18)</f>
        <v>0</v>
      </c>
      <c r="Y13" s="62"/>
      <c r="Z13" s="62"/>
    </row>
    <row r="14" spans="2:26" x14ac:dyDescent="0.15">
      <c r="B14" s="71" t="str">
        <f>IF(H10&lt;&gt;"",IF(H9&lt;&gt;"",CONCATENATE("Data (Enter ",H10,"-",H9," Data in Blue Cells)"),"Data (Enter Crude Data in Blue Cells)"),"Data (Enter Crude Data in Blue Cells)")</f>
        <v>Data (Enter Exposure-Case Data in Blue Cells)</v>
      </c>
      <c r="C14" s="71"/>
      <c r="D14" s="70"/>
      <c r="E14" s="70"/>
      <c r="F14" s="70"/>
      <c r="G14" s="70"/>
      <c r="H14" s="70"/>
      <c r="I14" s="70"/>
      <c r="J14" s="70"/>
      <c r="K14" s="70"/>
      <c r="L14" s="70"/>
      <c r="M14" s="70"/>
      <c r="N14" s="70"/>
      <c r="O14" s="70"/>
      <c r="P14" s="70"/>
      <c r="Q14" s="70"/>
      <c r="X14" s="62"/>
    </row>
    <row r="15" spans="2:26" ht="14" thickBot="1" x14ac:dyDescent="0.2">
      <c r="B15" s="46"/>
      <c r="C15" s="45" t="s">
        <v>35</v>
      </c>
      <c r="D15" s="45" t="s">
        <v>28</v>
      </c>
      <c r="E15" s="45"/>
      <c r="F15" s="45"/>
      <c r="G15" s="69"/>
      <c r="L15" s="67"/>
      <c r="U15" s="62"/>
      <c r="V15" s="57">
        <f>IF(C27&lt;1,1,0)</f>
        <v>0</v>
      </c>
      <c r="X15" s="62"/>
      <c r="Y15" s="62"/>
      <c r="Z15" s="62"/>
    </row>
    <row r="16" spans="2:26" ht="15" thickBot="1" x14ac:dyDescent="0.2">
      <c r="B16" s="43"/>
      <c r="C16" s="42" t="str">
        <f>IF(H10&lt;&gt;"",CONCATENATE(H10," +"),"E+")</f>
        <v>Exposure +</v>
      </c>
      <c r="D16" s="42" t="s">
        <v>19</v>
      </c>
      <c r="E16" s="42" t="str">
        <f>IF(H10&lt;&gt;"",CONCATENATE(H10," -"),"E-")</f>
        <v>Exposure -</v>
      </c>
      <c r="F16" s="42" t="s">
        <v>19</v>
      </c>
      <c r="G16" s="68" t="s">
        <v>28</v>
      </c>
      <c r="L16" s="67"/>
      <c r="V16" s="57">
        <f>IF(E27&lt;1,1,0)</f>
        <v>0</v>
      </c>
    </row>
    <row r="17" spans="2:24" ht="14.25" customHeight="1" x14ac:dyDescent="0.15">
      <c r="B17" s="19" t="str">
        <f>IF(H9&lt;&gt;"",CONCATENATE(H9," +"),"D+")</f>
        <v>Case +</v>
      </c>
      <c r="C17" s="66">
        <v>295</v>
      </c>
      <c r="D17" s="59" t="s">
        <v>34</v>
      </c>
      <c r="E17" s="65">
        <v>368</v>
      </c>
      <c r="F17" s="59" t="s">
        <v>33</v>
      </c>
      <c r="G17" s="40">
        <f>SUM(C17:F18)</f>
        <v>663</v>
      </c>
      <c r="H17" s="58"/>
      <c r="J17" s="64" t="s">
        <v>32</v>
      </c>
      <c r="K17" s="63"/>
      <c r="L17" s="63"/>
      <c r="M17" s="64" t="s">
        <v>31</v>
      </c>
      <c r="N17" s="64"/>
      <c r="O17" s="63"/>
      <c r="V17" s="57">
        <f>IF(C29&lt;1,1,0)</f>
        <v>0</v>
      </c>
      <c r="X17" s="62"/>
    </row>
    <row r="18" spans="2:24" ht="12.75" customHeight="1" x14ac:dyDescent="0.15">
      <c r="B18" s="19"/>
      <c r="C18" s="60"/>
      <c r="D18" s="61"/>
      <c r="E18" s="60"/>
      <c r="F18" s="59"/>
      <c r="G18" s="31"/>
      <c r="H18" s="58"/>
      <c r="J18" s="6" t="str">
        <f>IF(H10&lt;&gt;"",IF(H9&lt;&gt;"",CONCATENATE("RR (",H10,"-",H9,")"),"RR (ED)"),"RR (ED)")</f>
        <v>RR (Exposure-Case)</v>
      </c>
      <c r="M18" s="36" t="str">
        <f>IF(ISERROR(V5)=FALSE,CONCATENATE(ROUND(V5,2)," (",ROUND(EXP(LN(V5)-1.96*V6),2)," - ",ROUND(EXP(LN(V5)+1.96*V6),2),")"),"")</f>
        <v>3.49 (3.07 - 3.97)</v>
      </c>
      <c r="N18" s="36"/>
      <c r="O18" s="36"/>
      <c r="P18" s="36"/>
      <c r="V18" s="57">
        <f>IF(E29&lt;1,1,0)</f>
        <v>0</v>
      </c>
    </row>
    <row r="19" spans="2:24" ht="12.75" customHeight="1" x14ac:dyDescent="0.15">
      <c r="B19" s="19" t="str">
        <f>IF(H9&lt;&gt;"",CONCATENATE(H9," -"),"D-")</f>
        <v>Case -</v>
      </c>
      <c r="C19" s="56">
        <v>401</v>
      </c>
      <c r="D19" s="55" t="s">
        <v>30</v>
      </c>
      <c r="E19" s="56">
        <v>2664</v>
      </c>
      <c r="F19" s="55" t="s">
        <v>29</v>
      </c>
      <c r="G19" s="31">
        <f>SUM(C19:F20)</f>
        <v>3065</v>
      </c>
      <c r="J19" s="30" t="str">
        <f>IF(H10&lt;&gt;"",IF(H9&lt;&gt;"",CONCATENATE("OR (",H10,"-",H9,")"),"OR (ED)"),"OR (ED)")</f>
        <v>OR (Exposure-Case)</v>
      </c>
      <c r="K19" s="8"/>
      <c r="L19" s="8"/>
      <c r="M19" s="29" t="str">
        <f>IF(ISERROR(V7)=FALSE,CONCATENATE(ROUND(V7,2)," (",ROUND(EXP(LN(V7)-1.96*V8),2)," - ",ROUND(EXP(LN(V7)+1.96*V8),2),")"),"")</f>
        <v>5.33 (4.42 - 6.41)</v>
      </c>
      <c r="N19" s="29"/>
      <c r="O19" s="29"/>
      <c r="P19" s="36"/>
    </row>
    <row r="20" spans="2:24" ht="14" thickBot="1" x14ac:dyDescent="0.2">
      <c r="B20" s="19"/>
      <c r="C20" s="54"/>
      <c r="D20" s="53"/>
      <c r="E20" s="54"/>
      <c r="F20" s="53"/>
      <c r="G20" s="22"/>
      <c r="L20" s="51"/>
    </row>
    <row r="21" spans="2:24" ht="12.75" customHeight="1" x14ac:dyDescent="0.15">
      <c r="B21" s="19" t="s">
        <v>28</v>
      </c>
      <c r="C21" s="52">
        <f>SUM(C17:C20)</f>
        <v>696</v>
      </c>
      <c r="D21" s="20" t="s">
        <v>27</v>
      </c>
      <c r="E21" s="52">
        <f>SUM(E17:E20)</f>
        <v>3032</v>
      </c>
      <c r="F21" s="20" t="s">
        <v>26</v>
      </c>
      <c r="G21" s="51"/>
      <c r="L21" s="51"/>
      <c r="T21" s="6" t="s">
        <v>25</v>
      </c>
    </row>
    <row r="22" spans="2:24" ht="13.5" customHeight="1" x14ac:dyDescent="0.15">
      <c r="B22" s="19"/>
      <c r="C22" s="50"/>
      <c r="D22" s="49"/>
      <c r="E22" s="50"/>
      <c r="F22" s="49"/>
      <c r="G22" s="36"/>
    </row>
    <row r="23" spans="2:24" ht="6.75" customHeight="1" x14ac:dyDescent="0.15">
      <c r="M23" s="48"/>
      <c r="N23" s="48"/>
      <c r="O23" s="48"/>
      <c r="P23" s="48"/>
      <c r="T23" s="1" t="s">
        <v>24</v>
      </c>
      <c r="V23" s="1">
        <f>V11</f>
        <v>0.44494720965309198</v>
      </c>
    </row>
    <row r="24" spans="2:24" x14ac:dyDescent="0.15">
      <c r="B24" s="47" t="s">
        <v>23</v>
      </c>
      <c r="C24" s="47"/>
      <c r="D24" s="47"/>
      <c r="E24" s="47"/>
      <c r="F24" s="47"/>
      <c r="G24" s="47"/>
      <c r="H24" s="47"/>
      <c r="I24" s="47"/>
      <c r="J24" s="47"/>
      <c r="K24" s="47"/>
      <c r="L24" s="47"/>
      <c r="M24" s="47"/>
      <c r="N24" s="47"/>
      <c r="O24" s="47"/>
      <c r="P24" s="47"/>
      <c r="Q24" s="47"/>
      <c r="T24" s="1" t="s">
        <v>22</v>
      </c>
      <c r="V24" s="1">
        <f>V12</f>
        <v>0.13083197389885806</v>
      </c>
    </row>
    <row r="25" spans="2:24" ht="14" thickBot="1" x14ac:dyDescent="0.2">
      <c r="B25" s="46"/>
      <c r="C25" s="45" t="s">
        <v>21</v>
      </c>
      <c r="D25" s="45"/>
      <c r="E25" s="45"/>
      <c r="F25" s="45"/>
      <c r="G25" s="44"/>
      <c r="H25" s="16"/>
      <c r="I25" s="16"/>
      <c r="J25" s="16"/>
      <c r="K25" s="16"/>
      <c r="L25" s="16"/>
      <c r="M25" s="16"/>
      <c r="N25" s="16"/>
      <c r="O25" s="16"/>
      <c r="P25" s="16"/>
      <c r="Q25" s="16"/>
      <c r="T25" s="1" t="s">
        <v>20</v>
      </c>
      <c r="V25" s="1">
        <f>1-V11</f>
        <v>0.55505279034690802</v>
      </c>
    </row>
    <row r="26" spans="2:24" ht="14" thickBot="1" x14ac:dyDescent="0.2">
      <c r="B26" s="43"/>
      <c r="C26" s="42" t="str">
        <f>C16</f>
        <v>Exposure +</v>
      </c>
      <c r="D26" s="42" t="s">
        <v>19</v>
      </c>
      <c r="E26" s="42" t="str">
        <f>E16</f>
        <v>Exposure -</v>
      </c>
      <c r="F26" s="42" t="s">
        <v>19</v>
      </c>
      <c r="G26" s="41" t="str">
        <f>G16</f>
        <v>Total</v>
      </c>
      <c r="H26" s="16"/>
      <c r="I26" s="16"/>
      <c r="J26" s="16"/>
      <c r="K26" s="16"/>
      <c r="L26" s="16"/>
      <c r="M26" s="16"/>
      <c r="N26" s="16"/>
      <c r="O26" s="16"/>
      <c r="P26" s="16"/>
      <c r="Q26" s="16"/>
      <c r="T26" s="1" t="s">
        <v>18</v>
      </c>
      <c r="V26" s="1">
        <f>1-V12</f>
        <v>0.86916802610114197</v>
      </c>
    </row>
    <row r="27" spans="2:24" x14ac:dyDescent="0.15">
      <c r="B27" s="19" t="str">
        <f>B17</f>
        <v>Case +</v>
      </c>
      <c r="C27" s="21">
        <f>IF(C17&lt;&gt;"",(C17-(1-D10)*G17) / (D8-(1-D10)),"")</f>
        <v>294.01612903225799</v>
      </c>
      <c r="D27" s="20" t="s">
        <v>17</v>
      </c>
      <c r="E27" s="21">
        <f>IF(E17&lt;&gt;"",G27-C27,"")</f>
        <v>368.98387096774201</v>
      </c>
      <c r="F27" s="20" t="s">
        <v>16</v>
      </c>
      <c r="G27" s="40">
        <f>G17</f>
        <v>663</v>
      </c>
      <c r="H27" s="16"/>
      <c r="I27" s="16"/>
      <c r="J27" s="38" t="s">
        <v>15</v>
      </c>
      <c r="K27" s="39"/>
      <c r="L27" s="39"/>
      <c r="M27" s="38" t="s">
        <v>14</v>
      </c>
      <c r="N27" s="37"/>
      <c r="O27" s="37"/>
      <c r="P27" s="16"/>
      <c r="Q27" s="16"/>
    </row>
    <row r="28" spans="2:24" x14ac:dyDescent="0.15">
      <c r="B28" s="19"/>
      <c r="C28" s="18"/>
      <c r="D28" s="20"/>
      <c r="E28" s="18"/>
      <c r="F28" s="20"/>
      <c r="G28" s="31"/>
      <c r="H28" s="16"/>
      <c r="I28" s="16"/>
      <c r="J28" s="6" t="str">
        <f>IF(H10&lt;&gt;"",IF(H9&lt;&gt;"",CONCATENATE("RR (",H10,"-",H9,")"),"RR (ED)"),"RR (ED)")</f>
        <v>RR (Exposure-Case)</v>
      </c>
      <c r="L28" s="36"/>
      <c r="M28" s="35" t="str">
        <f>IF(C27&lt;&gt;"",CONCATENATE(ROUND((C27/C31)/(E27/E31),2)),"")</f>
        <v>4.16</v>
      </c>
      <c r="N28" s="34"/>
      <c r="O28" s="16"/>
      <c r="P28" s="16"/>
      <c r="Q28" s="16"/>
    </row>
    <row r="29" spans="2:24" x14ac:dyDescent="0.15">
      <c r="B29" s="19" t="str">
        <f>B19</f>
        <v>Case -</v>
      </c>
      <c r="C29" s="33">
        <f>IF(C19&lt;&gt;"",(C19-(1-D11)*G19) / (D9-(1-D11)),"")</f>
        <v>305.65573770491824</v>
      </c>
      <c r="D29" s="32" t="s">
        <v>13</v>
      </c>
      <c r="E29" s="33">
        <f>IF(E19&lt;&gt;"",G29-C29,"")</f>
        <v>2759.3442622950815</v>
      </c>
      <c r="F29" s="32" t="s">
        <v>12</v>
      </c>
      <c r="G29" s="31">
        <f>G19</f>
        <v>3065</v>
      </c>
      <c r="H29" s="16"/>
      <c r="I29" s="16"/>
      <c r="J29" s="30" t="str">
        <f>IF(H10&lt;&gt;"",IF(H9&lt;&gt;"",CONCATENATE("OR (",H10,"-",H9,")"),"OR (ED)"),"OR (ED)")</f>
        <v>OR (Exposure-Case)</v>
      </c>
      <c r="K29" s="8"/>
      <c r="L29" s="29"/>
      <c r="M29" s="28" t="str">
        <f>IF(C17&lt;&gt;"",IF(C12=TRUE,CONCATENATE(ROUND(V10,2)," (",ROUND(EXP(LN(V10)-1.96*V9),2)," - ",ROUND(EXP(LN(V10)+1.96*V9),2),")"),CONCATENATE(ROUND(V10,2))),"")</f>
        <v>7.19 (5.17 - 10)</v>
      </c>
      <c r="N29" s="27"/>
      <c r="O29" s="26"/>
      <c r="P29" s="16"/>
      <c r="Q29" s="16"/>
      <c r="T29" s="25"/>
    </row>
    <row r="30" spans="2:24" ht="14" thickBot="1" x14ac:dyDescent="0.2">
      <c r="B30" s="19"/>
      <c r="C30" s="24"/>
      <c r="D30" s="23"/>
      <c r="E30" s="24"/>
      <c r="F30" s="23"/>
      <c r="G30" s="22"/>
      <c r="H30" s="16"/>
      <c r="I30" s="16"/>
      <c r="J30" s="16"/>
      <c r="K30" s="16"/>
      <c r="L30" s="16"/>
      <c r="M30" s="16"/>
      <c r="N30" s="16"/>
      <c r="O30" s="16"/>
      <c r="P30" s="16"/>
      <c r="Q30" s="16"/>
    </row>
    <row r="31" spans="2:24" x14ac:dyDescent="0.15">
      <c r="B31" s="19" t="str">
        <f>B21</f>
        <v>Total</v>
      </c>
      <c r="C31" s="21">
        <f>IF(C17&lt;&gt;"",C27+C29,"")</f>
        <v>599.67186673717629</v>
      </c>
      <c r="D31" s="20" t="s">
        <v>11</v>
      </c>
      <c r="E31" s="21">
        <f>IF(C17&lt;&gt;"",E27+E29,"")</f>
        <v>3128.3281332628235</v>
      </c>
      <c r="F31" s="20" t="s">
        <v>10</v>
      </c>
      <c r="H31" s="16"/>
      <c r="I31" s="16"/>
      <c r="O31" s="16"/>
      <c r="P31" s="16"/>
      <c r="Q31" s="16"/>
    </row>
    <row r="32" spans="2:24" x14ac:dyDescent="0.15">
      <c r="B32" s="19"/>
      <c r="C32" s="18"/>
      <c r="D32" s="17"/>
      <c r="E32" s="18"/>
      <c r="F32" s="17"/>
      <c r="H32" s="16"/>
      <c r="I32" s="16"/>
      <c r="J32" s="16"/>
      <c r="K32" s="16"/>
      <c r="L32" s="16"/>
      <c r="M32" s="16"/>
      <c r="N32" s="16"/>
      <c r="O32" s="16"/>
      <c r="P32" s="16"/>
      <c r="Q32" s="16"/>
    </row>
    <row r="33" spans="2:31" ht="6.75" customHeight="1" x14ac:dyDescent="0.15">
      <c r="B33" s="15" t="s">
        <v>9</v>
      </c>
      <c r="C33" s="15"/>
      <c r="G33" s="15"/>
      <c r="H33" s="15"/>
    </row>
    <row r="34" spans="2:31" ht="6.75" customHeight="1" x14ac:dyDescent="0.15">
      <c r="B34" s="14"/>
      <c r="C34" s="14"/>
      <c r="D34" s="14"/>
      <c r="E34" s="8"/>
      <c r="F34" s="8"/>
      <c r="G34" s="14"/>
      <c r="H34" s="14"/>
      <c r="I34" s="14"/>
      <c r="J34" s="8"/>
      <c r="K34" s="8"/>
      <c r="L34" s="8"/>
      <c r="M34" s="8"/>
      <c r="N34" s="8"/>
      <c r="O34" s="8"/>
      <c r="P34" s="8"/>
      <c r="Q34" s="8"/>
    </row>
    <row r="35" spans="2:31" x14ac:dyDescent="0.15">
      <c r="AC35" s="3"/>
      <c r="AD35" s="3"/>
      <c r="AE35" s="2"/>
    </row>
    <row r="36" spans="2:31" x14ac:dyDescent="0.15">
      <c r="B36" s="13" t="s">
        <v>8</v>
      </c>
      <c r="C36" s="13"/>
      <c r="D36" s="13"/>
      <c r="E36" s="13"/>
      <c r="F36" s="13"/>
      <c r="G36" s="13"/>
      <c r="H36" s="13"/>
      <c r="I36" s="13"/>
      <c r="J36" s="13"/>
      <c r="K36" s="13"/>
      <c r="L36" s="13"/>
      <c r="M36" s="13"/>
      <c r="N36" s="13"/>
      <c r="O36" s="13"/>
      <c r="P36" s="13"/>
      <c r="Q36" s="13"/>
      <c r="R36" s="6"/>
      <c r="S36" s="6"/>
      <c r="AC36" s="3"/>
      <c r="AD36" s="3"/>
      <c r="AE36" s="2"/>
    </row>
    <row r="37" spans="2:31" x14ac:dyDescent="0.15">
      <c r="B37" s="12" t="s">
        <v>7</v>
      </c>
      <c r="C37" s="12"/>
      <c r="D37" s="12"/>
      <c r="E37" s="12"/>
      <c r="F37" s="12"/>
      <c r="G37" s="12"/>
      <c r="H37" s="12"/>
      <c r="I37" s="12"/>
      <c r="J37" s="12"/>
      <c r="K37" s="12"/>
      <c r="L37" s="12"/>
      <c r="M37" s="12"/>
      <c r="N37" s="12"/>
      <c r="O37" s="12"/>
      <c r="P37" s="12"/>
      <c r="Q37" s="12"/>
      <c r="AC37" s="3"/>
      <c r="AD37" s="3"/>
      <c r="AE37" s="2"/>
    </row>
    <row r="38" spans="2:31" x14ac:dyDescent="0.15">
      <c r="B38" s="11" t="s">
        <v>6</v>
      </c>
      <c r="C38" s="11"/>
      <c r="D38" s="11"/>
      <c r="E38" s="11"/>
      <c r="F38" s="11"/>
      <c r="G38" s="11"/>
      <c r="H38" s="11"/>
      <c r="I38" s="11"/>
      <c r="J38" s="11"/>
      <c r="K38" s="11"/>
      <c r="L38" s="11"/>
      <c r="M38" s="11"/>
      <c r="N38" s="11"/>
      <c r="O38" s="11"/>
      <c r="P38" s="11"/>
      <c r="Q38" s="11"/>
      <c r="R38" s="10"/>
      <c r="S38" s="10"/>
      <c r="AC38" s="3"/>
      <c r="AD38" s="3"/>
      <c r="AE38" s="2"/>
    </row>
    <row r="39" spans="2:31" x14ac:dyDescent="0.15">
      <c r="B39" s="11" t="s">
        <v>5</v>
      </c>
      <c r="C39" s="11"/>
      <c r="D39" s="11"/>
      <c r="E39" s="11"/>
      <c r="F39" s="11"/>
      <c r="G39" s="11"/>
      <c r="H39" s="11"/>
      <c r="I39" s="11"/>
      <c r="J39" s="11"/>
      <c r="K39" s="11"/>
      <c r="L39" s="11"/>
      <c r="M39" s="11"/>
      <c r="N39" s="11"/>
      <c r="O39" s="11"/>
      <c r="P39" s="11"/>
      <c r="Q39" s="11"/>
      <c r="R39" s="10"/>
      <c r="S39" s="10"/>
      <c r="AC39" s="3"/>
      <c r="AD39" s="3"/>
      <c r="AE39" s="2"/>
    </row>
    <row r="40" spans="2:31" ht="16" x14ac:dyDescent="0.2">
      <c r="B40" s="9"/>
      <c r="C40" s="8"/>
      <c r="D40" s="8"/>
      <c r="E40" s="8"/>
      <c r="F40" s="8"/>
      <c r="G40" s="8"/>
      <c r="H40" s="8"/>
      <c r="I40" s="8"/>
      <c r="J40" s="8"/>
      <c r="K40" s="8"/>
      <c r="L40" s="8"/>
      <c r="M40" s="8"/>
      <c r="N40" s="8"/>
      <c r="O40" s="8"/>
      <c r="P40" s="8"/>
      <c r="Q40" s="8"/>
      <c r="AC40" s="3"/>
      <c r="AD40" s="3"/>
      <c r="AE40" s="2"/>
    </row>
    <row r="41" spans="2:31" x14ac:dyDescent="0.15">
      <c r="B41" s="7" t="s">
        <v>4</v>
      </c>
      <c r="C41" s="7"/>
      <c r="D41" s="7"/>
      <c r="E41" s="7"/>
      <c r="F41" s="7"/>
      <c r="G41" s="7"/>
      <c r="H41" s="7"/>
      <c r="I41" s="7"/>
      <c r="J41" s="7"/>
      <c r="K41" s="7"/>
      <c r="L41" s="7"/>
      <c r="M41" s="7"/>
      <c r="N41" s="7"/>
      <c r="O41" s="7"/>
      <c r="P41" s="7"/>
      <c r="Q41" s="7"/>
      <c r="R41" s="6"/>
      <c r="S41" s="6"/>
      <c r="AC41" s="3"/>
      <c r="AD41" s="3"/>
      <c r="AE41" s="2"/>
    </row>
    <row r="42" spans="2:31" ht="16" x14ac:dyDescent="0.2">
      <c r="B42" s="5" t="s">
        <v>3</v>
      </c>
      <c r="C42" s="5"/>
      <c r="D42" s="5"/>
      <c r="E42" s="5"/>
      <c r="F42" s="5"/>
      <c r="G42" s="5"/>
      <c r="H42" s="4" t="s">
        <v>2</v>
      </c>
      <c r="I42" s="4"/>
      <c r="J42" s="4"/>
      <c r="K42" s="4"/>
      <c r="L42" s="4"/>
      <c r="M42" s="4"/>
      <c r="AC42" s="3"/>
      <c r="AD42" s="3"/>
      <c r="AE42" s="2"/>
    </row>
    <row r="43" spans="2:31" ht="16" x14ac:dyDescent="0.2">
      <c r="B43" s="1" t="s">
        <v>1</v>
      </c>
      <c r="H43" s="4" t="s">
        <v>0</v>
      </c>
      <c r="I43" s="4"/>
      <c r="J43" s="4"/>
      <c r="K43" s="4"/>
      <c r="L43" s="4"/>
      <c r="M43" s="4"/>
      <c r="AC43" s="3"/>
      <c r="AD43" s="3"/>
      <c r="AE43" s="2"/>
    </row>
    <row r="44" spans="2:31" x14ac:dyDescent="0.15">
      <c r="AC44" s="3"/>
      <c r="AD44" s="3"/>
      <c r="AE44" s="2"/>
    </row>
    <row r="45" spans="2:31" x14ac:dyDescent="0.15">
      <c r="AC45" s="3"/>
      <c r="AD45" s="3"/>
      <c r="AE45" s="2"/>
    </row>
    <row r="46" spans="2:31" x14ac:dyDescent="0.15">
      <c r="AC46" s="3"/>
      <c r="AD46" s="3"/>
      <c r="AE46" s="2"/>
    </row>
  </sheetData>
  <mergeCells count="45">
    <mergeCell ref="H43:M43"/>
    <mergeCell ref="B37:Q37"/>
    <mergeCell ref="B38:Q38"/>
    <mergeCell ref="B39:Q39"/>
    <mergeCell ref="B41:Q41"/>
    <mergeCell ref="B42:G42"/>
    <mergeCell ref="H42:M42"/>
    <mergeCell ref="B29:B30"/>
    <mergeCell ref="C29:C30"/>
    <mergeCell ref="E29:E30"/>
    <mergeCell ref="G29:G30"/>
    <mergeCell ref="B31:B32"/>
    <mergeCell ref="C31:C32"/>
    <mergeCell ref="E31:E32"/>
    <mergeCell ref="M23:P23"/>
    <mergeCell ref="B24:Q24"/>
    <mergeCell ref="C25:F25"/>
    <mergeCell ref="C26:D26"/>
    <mergeCell ref="E26:F26"/>
    <mergeCell ref="B27:B28"/>
    <mergeCell ref="C27:C28"/>
    <mergeCell ref="E27:E28"/>
    <mergeCell ref="G27:G28"/>
    <mergeCell ref="B19:B20"/>
    <mergeCell ref="C19:C20"/>
    <mergeCell ref="E19:E20"/>
    <mergeCell ref="G19:G20"/>
    <mergeCell ref="B21:B22"/>
    <mergeCell ref="C21:C22"/>
    <mergeCell ref="E21:E22"/>
    <mergeCell ref="B14:Q14"/>
    <mergeCell ref="C15:F15"/>
    <mergeCell ref="C16:D16"/>
    <mergeCell ref="E16:F16"/>
    <mergeCell ref="B17:B18"/>
    <mergeCell ref="C17:C18"/>
    <mergeCell ref="E17:E18"/>
    <mergeCell ref="G17:G18"/>
    <mergeCell ref="O2:Q2"/>
    <mergeCell ref="T4:W4"/>
    <mergeCell ref="B6:H6"/>
    <mergeCell ref="J6:Q6"/>
    <mergeCell ref="F8:H8"/>
    <mergeCell ref="J8:Q12"/>
    <mergeCell ref="F12:H12"/>
  </mergeCells>
  <conditionalFormatting sqref="F12:H12">
    <cfRule type="cellIs" dxfId="5" priority="2" stopIfTrue="1" operator="notEqual">
      <formula>"No errors"</formula>
    </cfRule>
  </conditionalFormatting>
  <conditionalFormatting sqref="C9">
    <cfRule type="cellIs" dxfId="4" priority="3" stopIfTrue="1" operator="lessThan">
      <formula>$V$24</formula>
    </cfRule>
  </conditionalFormatting>
  <conditionalFormatting sqref="C10">
    <cfRule type="cellIs" dxfId="3" priority="4" stopIfTrue="1" operator="lessThan">
      <formula>$V$25</formula>
    </cfRule>
  </conditionalFormatting>
  <conditionalFormatting sqref="C11">
    <cfRule type="cellIs" dxfId="2" priority="5" stopIfTrue="1" operator="lessThan">
      <formula>$V$26</formula>
    </cfRule>
  </conditionalFormatting>
  <conditionalFormatting sqref="C27:E32">
    <cfRule type="cellIs" dxfId="1" priority="1" stopIfTrue="1" operator="lessThan">
      <formula>0</formula>
    </cfRule>
  </conditionalFormatting>
  <conditionalFormatting sqref="C8">
    <cfRule type="cellIs" dxfId="0" priority="6" stopIfTrue="1" operator="lessThan">
      <formula>$V$23</formula>
    </cfRule>
  </conditionalFormatting>
  <pageMargins left="0.75" right="0.75" top="1" bottom="1" header="0.5" footer="0.5"/>
  <pageSetup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073" r:id="rId4" name="Scroll Bar 1">
              <controlPr defaultSize="0" autoPict="0">
                <anchor moveWithCells="1">
                  <from>
                    <xdr:col>3</xdr:col>
                    <xdr:colOff>25400</xdr:colOff>
                    <xdr:row>7</xdr:row>
                    <xdr:rowOff>25400</xdr:rowOff>
                  </from>
                  <to>
                    <xdr:col>4</xdr:col>
                    <xdr:colOff>444500</xdr:colOff>
                    <xdr:row>8</xdr:row>
                    <xdr:rowOff>0</xdr:rowOff>
                  </to>
                </anchor>
              </controlPr>
            </control>
          </mc:Choice>
        </mc:AlternateContent>
        <mc:AlternateContent xmlns:mc="http://schemas.openxmlformats.org/markup-compatibility/2006">
          <mc:Choice Requires="x14">
            <control shapeId="3074" r:id="rId5" name="Scroll Bar 2">
              <controlPr defaultSize="0" autoPict="0">
                <anchor moveWithCells="1">
                  <from>
                    <xdr:col>3</xdr:col>
                    <xdr:colOff>25400</xdr:colOff>
                    <xdr:row>8</xdr:row>
                    <xdr:rowOff>12700</xdr:rowOff>
                  </from>
                  <to>
                    <xdr:col>4</xdr:col>
                    <xdr:colOff>444500</xdr:colOff>
                    <xdr:row>8</xdr:row>
                    <xdr:rowOff>165100</xdr:rowOff>
                  </to>
                </anchor>
              </controlPr>
            </control>
          </mc:Choice>
        </mc:AlternateContent>
        <mc:AlternateContent xmlns:mc="http://schemas.openxmlformats.org/markup-compatibility/2006">
          <mc:Choice Requires="x14">
            <control shapeId="3075" r:id="rId6" name="Scroll Bar 3">
              <controlPr defaultSize="0" autoPict="0">
                <anchor moveWithCells="1">
                  <from>
                    <xdr:col>3</xdr:col>
                    <xdr:colOff>25400</xdr:colOff>
                    <xdr:row>8</xdr:row>
                    <xdr:rowOff>165100</xdr:rowOff>
                  </from>
                  <to>
                    <xdr:col>4</xdr:col>
                    <xdr:colOff>431800</xdr:colOff>
                    <xdr:row>9</xdr:row>
                    <xdr:rowOff>152400</xdr:rowOff>
                  </to>
                </anchor>
              </controlPr>
            </control>
          </mc:Choice>
        </mc:AlternateContent>
        <mc:AlternateContent xmlns:mc="http://schemas.openxmlformats.org/markup-compatibility/2006">
          <mc:Choice Requires="x14">
            <control shapeId="3076" r:id="rId7" name="Scroll Bar 4">
              <controlPr defaultSize="0" autoPict="0">
                <anchor moveWithCells="1">
                  <from>
                    <xdr:col>3</xdr:col>
                    <xdr:colOff>12700</xdr:colOff>
                    <xdr:row>9</xdr:row>
                    <xdr:rowOff>152400</xdr:rowOff>
                  </from>
                  <to>
                    <xdr:col>4</xdr:col>
                    <xdr:colOff>419100</xdr:colOff>
                    <xdr:row>11</xdr:row>
                    <xdr:rowOff>12700</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from>
                    <xdr:col>1</xdr:col>
                    <xdr:colOff>114300</xdr:colOff>
                    <xdr:row>11</xdr:row>
                    <xdr:rowOff>25400</xdr:rowOff>
                  </from>
                  <to>
                    <xdr:col>2</xdr:col>
                    <xdr:colOff>419100</xdr:colOff>
                    <xdr:row>12</xdr:row>
                    <xdr:rowOff>38100</xdr:rowOff>
                  </to>
                </anchor>
              </controlPr>
            </control>
          </mc:Choice>
        </mc:AlternateContent>
        <mc:AlternateContent xmlns:mc="http://schemas.openxmlformats.org/markup-compatibility/2006">
          <mc:Choice Requires="x14">
            <control shapeId="3078" r:id="rId9" name="Button 6">
              <controlPr defaultSize="0" print="0" autoFill="0" autoPict="0" macro="[0]!exp_misc">
                <anchor moveWithCells="1" sizeWithCells="1">
                  <from>
                    <xdr:col>12</xdr:col>
                    <xdr:colOff>114300</xdr:colOff>
                    <xdr:row>2</xdr:row>
                    <xdr:rowOff>101600</xdr:rowOff>
                  </from>
                  <to>
                    <xdr:col>14</xdr:col>
                    <xdr:colOff>50800</xdr:colOff>
                    <xdr:row>4</xdr:row>
                    <xdr:rowOff>88900</xdr:rowOff>
                  </to>
                </anchor>
              </controlPr>
            </control>
          </mc:Choice>
        </mc:AlternateContent>
        <mc:AlternateContent xmlns:mc="http://schemas.openxmlformats.org/markup-compatibility/2006">
          <mc:Choice Requires="x14">
            <control shapeId="3079" r:id="rId10" name="Button 7">
              <controlPr defaultSize="0" print="0" autoFill="0" autoPict="0" macro="[0]!Clear_1">
                <anchor moveWithCells="1" sizeWithCells="1">
                  <from>
                    <xdr:col>14</xdr:col>
                    <xdr:colOff>101600</xdr:colOff>
                    <xdr:row>2</xdr:row>
                    <xdr:rowOff>101600</xdr:rowOff>
                  </from>
                  <to>
                    <xdr:col>16</xdr:col>
                    <xdr:colOff>317500</xdr:colOff>
                    <xdr:row>4</xdr:row>
                    <xdr:rowOff>63500</xdr:rowOff>
                  </to>
                </anchor>
              </controlPr>
            </control>
          </mc:Choice>
        </mc:AlternateContent>
        <mc:AlternateContent xmlns:mc="http://schemas.openxmlformats.org/markup-compatibility/2006">
          <mc:Choice Requires="x14">
            <control shapeId="3080" r:id="rId11" name="Scroll Bar 8">
              <controlPr defaultSize="0" autoPict="0">
                <anchor moveWithCells="1">
                  <from>
                    <xdr:col>3</xdr:col>
                    <xdr:colOff>25400</xdr:colOff>
                    <xdr:row>8</xdr:row>
                    <xdr:rowOff>25400</xdr:rowOff>
                  </from>
                  <to>
                    <xdr:col>4</xdr:col>
                    <xdr:colOff>444500</xdr:colOff>
                    <xdr:row>9</xdr:row>
                    <xdr:rowOff>0</xdr:rowOff>
                  </to>
                </anchor>
              </controlPr>
            </control>
          </mc:Choice>
        </mc:AlternateContent>
        <mc:AlternateContent xmlns:mc="http://schemas.openxmlformats.org/markup-compatibility/2006">
          <mc:Choice Requires="x14">
            <control shapeId="3081" r:id="rId12" name="Scroll Bar 9">
              <controlPr defaultSize="0" autoPict="0">
                <anchor moveWithCells="1">
                  <from>
                    <xdr:col>3</xdr:col>
                    <xdr:colOff>25400</xdr:colOff>
                    <xdr:row>9</xdr:row>
                    <xdr:rowOff>25400</xdr:rowOff>
                  </from>
                  <to>
                    <xdr:col>4</xdr:col>
                    <xdr:colOff>444500</xdr:colOff>
                    <xdr:row>10</xdr:row>
                    <xdr:rowOff>25400</xdr:rowOff>
                  </to>
                </anchor>
              </controlPr>
            </control>
          </mc:Choice>
        </mc:AlternateContent>
        <mc:AlternateContent xmlns:mc="http://schemas.openxmlformats.org/markup-compatibility/2006">
          <mc:Choice Requires="x14">
            <control shapeId="3082" r:id="rId13" name="Scroll Bar 10">
              <controlPr defaultSize="0" autoPict="0">
                <anchor moveWithCells="1">
                  <from>
                    <xdr:col>3</xdr:col>
                    <xdr:colOff>25400</xdr:colOff>
                    <xdr:row>10</xdr:row>
                    <xdr:rowOff>25400</xdr:rowOff>
                  </from>
                  <to>
                    <xdr:col>4</xdr:col>
                    <xdr:colOff>444500</xdr:colOff>
                    <xdr:row>11</xdr:row>
                    <xdr:rowOff>25400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C6AB79-9B88-C34C-B360-0E5D394DC1FE}">
  <sheetPr codeName="Sheet3"/>
  <dimension ref="B1:AE46"/>
  <sheetViews>
    <sheetView topLeftCell="C8" zoomScale="120" zoomScaleNormal="120" workbookViewId="0">
      <selection activeCell="C12" sqref="C12"/>
    </sheetView>
  </sheetViews>
  <sheetFormatPr baseColWidth="10" defaultColWidth="11.5" defaultRowHeight="13" x14ac:dyDescent="0.15"/>
  <cols>
    <col min="1" max="1" width="2.83203125" style="1" customWidth="1"/>
    <col min="2" max="2" width="12.6640625" style="1" customWidth="1"/>
    <col min="3" max="3" width="7.83203125" style="1" customWidth="1"/>
    <col min="4" max="4" width="3" style="1" customWidth="1"/>
    <col min="5" max="5" width="9.33203125" style="1" customWidth="1"/>
    <col min="6" max="6" width="3.5" style="1" customWidth="1"/>
    <col min="7" max="7" width="8.83203125" style="1" customWidth="1"/>
    <col min="8" max="8" width="8.6640625" style="1" customWidth="1"/>
    <col min="9" max="9" width="2.6640625" style="1" customWidth="1"/>
    <col min="10" max="10" width="12.1640625" style="1" customWidth="1"/>
    <col min="11" max="12" width="3.83203125" style="1" customWidth="1"/>
    <col min="13" max="13" width="7.83203125" style="1" customWidth="1"/>
    <col min="14" max="14" width="7" style="1" customWidth="1"/>
    <col min="15" max="15" width="8.33203125" style="1" customWidth="1"/>
    <col min="16" max="16" width="3.6640625" style="1" customWidth="1"/>
    <col min="17" max="17" width="5" style="1" customWidth="1"/>
    <col min="18" max="18" width="3.5" style="1" customWidth="1"/>
    <col min="19" max="19" width="6.33203125" style="1" customWidth="1"/>
    <col min="20" max="20" width="7.1640625" style="1" customWidth="1"/>
    <col min="21" max="21" width="6.5" style="1" customWidth="1"/>
    <col min="22" max="22" width="6.6640625" style="1" customWidth="1"/>
    <col min="23" max="23" width="6.33203125" style="1" customWidth="1"/>
    <col min="24" max="24" width="5.1640625" style="1" customWidth="1"/>
    <col min="25" max="30" width="11.5" style="1" customWidth="1"/>
    <col min="31" max="31" width="9.33203125" style="1" customWidth="1"/>
    <col min="32" max="16384" width="11.5" style="1"/>
  </cols>
  <sheetData>
    <row r="1" spans="2:26" ht="5.25" customHeight="1" x14ac:dyDescent="0.15"/>
    <row r="2" spans="2:26" ht="14" thickBot="1" x14ac:dyDescent="0.2">
      <c r="B2" s="98" t="s">
        <v>54</v>
      </c>
      <c r="C2" s="98"/>
      <c r="D2" s="98"/>
      <c r="E2" s="98"/>
      <c r="F2" s="98"/>
      <c r="G2" s="98"/>
      <c r="H2" s="98"/>
      <c r="I2" s="98"/>
      <c r="J2" s="98"/>
      <c r="K2" s="98"/>
      <c r="L2" s="98"/>
      <c r="M2" s="98"/>
      <c r="N2" s="98"/>
      <c r="O2" s="97" t="s">
        <v>53</v>
      </c>
      <c r="P2" s="97"/>
      <c r="Q2" s="97"/>
      <c r="R2" s="6"/>
      <c r="S2" s="6"/>
    </row>
    <row r="3" spans="2:26" ht="14" thickTop="1" x14ac:dyDescent="0.15">
      <c r="B3" s="96"/>
    </row>
    <row r="4" spans="2:26" x14ac:dyDescent="0.15">
      <c r="T4" s="95" t="s">
        <v>52</v>
      </c>
      <c r="U4" s="95"/>
      <c r="V4" s="95"/>
      <c r="W4" s="95"/>
    </row>
    <row r="5" spans="2:26" x14ac:dyDescent="0.15">
      <c r="T5" s="62" t="s">
        <v>51</v>
      </c>
      <c r="U5" s="62"/>
      <c r="V5" s="62">
        <f>(C17/C21)/(E17/E21)</f>
        <v>1.0917761576277341</v>
      </c>
    </row>
    <row r="6" spans="2:26" x14ac:dyDescent="0.15">
      <c r="B6" s="7" t="s">
        <v>50</v>
      </c>
      <c r="C6" s="7"/>
      <c r="D6" s="7"/>
      <c r="E6" s="7"/>
      <c r="F6" s="7"/>
      <c r="G6" s="7"/>
      <c r="H6" s="7"/>
      <c r="I6" s="6"/>
      <c r="J6" s="94" t="s">
        <v>49</v>
      </c>
      <c r="K6" s="94"/>
      <c r="L6" s="94"/>
      <c r="M6" s="94"/>
      <c r="N6" s="94"/>
      <c r="O6" s="94"/>
      <c r="P6" s="94"/>
      <c r="Q6" s="94"/>
      <c r="R6" s="6"/>
      <c r="S6" s="6"/>
      <c r="T6" s="62" t="s">
        <v>48</v>
      </c>
      <c r="U6" s="62"/>
      <c r="V6" s="62">
        <f>SQRT(1/C17-1/C21+1/E17-1/E21)</f>
        <v>5.1382287125193542E-2</v>
      </c>
      <c r="X6" s="6"/>
    </row>
    <row r="7" spans="2:26" x14ac:dyDescent="0.15">
      <c r="B7" s="92"/>
      <c r="C7" s="93" t="s">
        <v>47</v>
      </c>
      <c r="D7" s="92"/>
      <c r="E7" s="92"/>
      <c r="F7" s="91"/>
      <c r="G7" s="91"/>
      <c r="H7" s="91"/>
      <c r="I7" s="6"/>
      <c r="J7" s="90"/>
      <c r="K7" s="90"/>
      <c r="L7" s="90"/>
      <c r="M7" s="90"/>
      <c r="N7" s="90"/>
      <c r="O7" s="90"/>
      <c r="P7" s="90"/>
      <c r="Q7" s="90"/>
      <c r="R7" s="6"/>
      <c r="S7" s="6"/>
      <c r="T7" s="89" t="s">
        <v>46</v>
      </c>
      <c r="U7" s="62"/>
      <c r="V7" s="62">
        <f>(C17/C19)/(E17/E19)</f>
        <v>1.1611502610313755</v>
      </c>
      <c r="X7" s="6"/>
    </row>
    <row r="8" spans="2:26" ht="15.75" customHeight="1" x14ac:dyDescent="0.15">
      <c r="B8" s="82" t="str">
        <f>CONCATENATE("Se (",IF(H9="","D+",CONCATENATE(H9,"+")),")")</f>
        <v>Se (Case+)</v>
      </c>
      <c r="C8" s="84">
        <v>80</v>
      </c>
      <c r="D8" s="80">
        <f>C8/100</f>
        <v>0.8</v>
      </c>
      <c r="E8" s="15"/>
      <c r="F8" s="88" t="s">
        <v>45</v>
      </c>
      <c r="G8" s="88"/>
      <c r="H8" s="88"/>
      <c r="I8" s="85"/>
      <c r="J8" s="87"/>
      <c r="K8" s="87"/>
      <c r="L8" s="87"/>
      <c r="M8" s="87"/>
      <c r="N8" s="87"/>
      <c r="O8" s="87"/>
      <c r="P8" s="87"/>
      <c r="Q8" s="87"/>
      <c r="R8" s="85"/>
      <c r="S8" s="85"/>
      <c r="T8" s="62" t="s">
        <v>9</v>
      </c>
      <c r="U8" s="62"/>
      <c r="V8" s="62">
        <f>SQRT(1/C17+1/C19+1/E17+1/E19)</f>
        <v>8.8900150473457271E-2</v>
      </c>
      <c r="X8" s="85"/>
    </row>
    <row r="9" spans="2:26" ht="15" customHeight="1" x14ac:dyDescent="0.15">
      <c r="B9" s="82" t="str">
        <f>CONCATENATE("Se (",IF(H9="","D-",CONCATENATE(H9,"-")),")")</f>
        <v>Se (Case-)</v>
      </c>
      <c r="C9" s="84">
        <v>80</v>
      </c>
      <c r="D9" s="80">
        <f>C9/100</f>
        <v>0.8</v>
      </c>
      <c r="E9" s="15"/>
      <c r="F9" s="6" t="s">
        <v>44</v>
      </c>
      <c r="H9" s="86" t="s">
        <v>43</v>
      </c>
      <c r="J9" s="79"/>
      <c r="K9" s="79"/>
      <c r="L9" s="79"/>
      <c r="M9" s="79"/>
      <c r="N9" s="79"/>
      <c r="O9" s="79"/>
      <c r="P9" s="79"/>
      <c r="Q9" s="79"/>
      <c r="R9" s="85"/>
      <c r="S9" s="85"/>
      <c r="T9" s="62" t="s">
        <v>42</v>
      </c>
      <c r="U9" s="62"/>
      <c r="V9" s="62">
        <f>SQRT((C17*E17*G17)/((C27*E27*(D8*D10-((1-D8)*(1-D10))))^2)+(C19*E19*G19)/((C29*E29*(D9*D11-((1-D9)*(1-D11))))^2))</f>
        <v>0.15014557544990223</v>
      </c>
      <c r="X9" s="85"/>
    </row>
    <row r="10" spans="2:26" x14ac:dyDescent="0.15">
      <c r="B10" s="82" t="str">
        <f>CONCATENATE("Sp (",IF(H9="","D+",CONCATENATE(H9,"+")),")")</f>
        <v>Sp (Case+)</v>
      </c>
      <c r="C10" s="84">
        <v>90</v>
      </c>
      <c r="D10" s="80">
        <f>C10/100</f>
        <v>0.9</v>
      </c>
      <c r="E10" s="15"/>
      <c r="F10" s="6" t="s">
        <v>41</v>
      </c>
      <c r="H10" s="83" t="s">
        <v>41</v>
      </c>
      <c r="J10" s="79"/>
      <c r="K10" s="79"/>
      <c r="L10" s="79"/>
      <c r="M10" s="79"/>
      <c r="N10" s="79"/>
      <c r="O10" s="79"/>
      <c r="P10" s="79"/>
      <c r="Q10" s="79"/>
      <c r="T10" s="62" t="s">
        <v>40</v>
      </c>
      <c r="U10" s="62"/>
      <c r="V10" s="62">
        <f>(C27/C29)/(E27/E29)</f>
        <v>1.2879871558018827</v>
      </c>
    </row>
    <row r="11" spans="2:26" x14ac:dyDescent="0.15">
      <c r="B11" s="82" t="str">
        <f>CONCATENATE("Sp (",IF(H9="","D-",CONCATENATE(H9,"-")),")")</f>
        <v>Sp (Case-)</v>
      </c>
      <c r="C11" s="81">
        <v>90</v>
      </c>
      <c r="D11" s="80">
        <f>C11/100</f>
        <v>0.9</v>
      </c>
      <c r="E11" s="15"/>
      <c r="J11" s="79"/>
      <c r="K11" s="79"/>
      <c r="L11" s="79"/>
      <c r="M11" s="79"/>
      <c r="N11" s="79"/>
      <c r="O11" s="79"/>
      <c r="P11" s="79"/>
      <c r="Q11" s="79"/>
      <c r="T11" s="62" t="s">
        <v>39</v>
      </c>
      <c r="U11" s="62"/>
      <c r="V11" s="62">
        <f>C17/G17</f>
        <v>0.23960066555740434</v>
      </c>
    </row>
    <row r="12" spans="2:26" ht="17.25" customHeight="1" x14ac:dyDescent="0.15">
      <c r="B12" s="30"/>
      <c r="C12" s="74" t="b">
        <v>1</v>
      </c>
      <c r="D12" s="78" t="s">
        <v>38</v>
      </c>
      <c r="E12" s="77"/>
      <c r="F12" s="76" t="str">
        <f>IF(V13&gt;0,"Negative Cell","No errors")</f>
        <v>No errors</v>
      </c>
      <c r="G12" s="76"/>
      <c r="H12" s="76"/>
      <c r="I12" s="73"/>
      <c r="J12" s="75"/>
      <c r="K12" s="75"/>
      <c r="L12" s="75"/>
      <c r="M12" s="75"/>
      <c r="N12" s="75"/>
      <c r="O12" s="75"/>
      <c r="P12" s="75"/>
      <c r="Q12" s="75"/>
      <c r="T12" s="62" t="s">
        <v>37</v>
      </c>
      <c r="U12" s="62"/>
      <c r="V12" s="62">
        <f>C19/G19</f>
        <v>0.2134453781512605</v>
      </c>
      <c r="Y12" s="62"/>
      <c r="Z12" s="62"/>
    </row>
    <row r="13" spans="2:26" ht="15.75" customHeight="1" x14ac:dyDescent="0.15">
      <c r="B13" s="30"/>
      <c r="C13" s="74"/>
      <c r="D13" s="30"/>
      <c r="I13" s="73"/>
      <c r="J13" s="72"/>
      <c r="K13" s="72"/>
      <c r="L13" s="72"/>
      <c r="M13" s="72"/>
      <c r="N13" s="72"/>
      <c r="O13" s="72"/>
      <c r="P13" s="72"/>
      <c r="Q13" s="72"/>
      <c r="T13" s="62" t="s">
        <v>36</v>
      </c>
      <c r="V13" s="62">
        <f>SUM(V15:V18)</f>
        <v>0</v>
      </c>
      <c r="Y13" s="62"/>
      <c r="Z13" s="62"/>
    </row>
    <row r="14" spans="2:26" x14ac:dyDescent="0.15">
      <c r="B14" s="71" t="str">
        <f>IF(H10&lt;&gt;"",IF(H9&lt;&gt;"",CONCATENATE("Data (Enter ",H10,"-",H9," Data in Blue Cells)"),"Data (Enter Crude Data in Blue Cells)"),"Data (Enter Crude Data in Blue Cells)")</f>
        <v>Data (Enter Exposure-Case Data in Blue Cells)</v>
      </c>
      <c r="C14" s="71"/>
      <c r="D14" s="70"/>
      <c r="E14" s="70"/>
      <c r="F14" s="70"/>
      <c r="G14" s="70"/>
      <c r="H14" s="70"/>
      <c r="I14" s="70"/>
      <c r="J14" s="70"/>
      <c r="K14" s="70"/>
      <c r="L14" s="70"/>
      <c r="M14" s="70"/>
      <c r="N14" s="70"/>
      <c r="O14" s="70"/>
      <c r="P14" s="70"/>
      <c r="Q14" s="70"/>
      <c r="X14" s="62"/>
    </row>
    <row r="15" spans="2:26" ht="14" thickBot="1" x14ac:dyDescent="0.2">
      <c r="B15" s="46"/>
      <c r="C15" s="45" t="s">
        <v>35</v>
      </c>
      <c r="D15" s="45" t="s">
        <v>28</v>
      </c>
      <c r="E15" s="45"/>
      <c r="F15" s="45"/>
      <c r="G15" s="69"/>
      <c r="L15" s="67"/>
      <c r="U15" s="62"/>
      <c r="V15" s="57">
        <f>IF(C27&lt;1,1,0)</f>
        <v>0</v>
      </c>
      <c r="X15" s="62"/>
      <c r="Y15" s="62"/>
      <c r="Z15" s="62"/>
    </row>
    <row r="16" spans="2:26" ht="15" thickBot="1" x14ac:dyDescent="0.2">
      <c r="B16" s="43"/>
      <c r="C16" s="42" t="str">
        <f>IF(H10&lt;&gt;"",CONCATENATE(H10," +"),"E+")</f>
        <v>Exposure +</v>
      </c>
      <c r="D16" s="42" t="s">
        <v>19</v>
      </c>
      <c r="E16" s="42" t="str">
        <f>IF(H10&lt;&gt;"",CONCATENATE(H10," -"),"E-")</f>
        <v>Exposure -</v>
      </c>
      <c r="F16" s="42" t="s">
        <v>19</v>
      </c>
      <c r="G16" s="68" t="s">
        <v>28</v>
      </c>
      <c r="L16" s="67"/>
      <c r="V16" s="57">
        <f>IF(E27&lt;1,1,0)</f>
        <v>0</v>
      </c>
    </row>
    <row r="17" spans="2:24" ht="14.25" customHeight="1" x14ac:dyDescent="0.15">
      <c r="B17" s="19" t="str">
        <f>IF(H9&lt;&gt;"",CONCATENATE(H9," +"),"D+")</f>
        <v>Case +</v>
      </c>
      <c r="C17" s="66">
        <v>288</v>
      </c>
      <c r="D17" s="59" t="s">
        <v>34</v>
      </c>
      <c r="E17" s="65">
        <v>914</v>
      </c>
      <c r="F17" s="59" t="s">
        <v>33</v>
      </c>
      <c r="G17" s="40">
        <f>SUM(C17:F18)</f>
        <v>1202</v>
      </c>
      <c r="H17" s="58"/>
      <c r="J17" s="64" t="s">
        <v>32</v>
      </c>
      <c r="K17" s="63"/>
      <c r="L17" s="63"/>
      <c r="M17" s="64" t="s">
        <v>31</v>
      </c>
      <c r="N17" s="64"/>
      <c r="O17" s="63"/>
      <c r="V17" s="57">
        <f>IF(C29&lt;1,1,0)</f>
        <v>0</v>
      </c>
      <c r="X17" s="62"/>
    </row>
    <row r="18" spans="2:24" ht="12.75" customHeight="1" x14ac:dyDescent="0.15">
      <c r="B18" s="19"/>
      <c r="C18" s="60"/>
      <c r="D18" s="61"/>
      <c r="E18" s="60"/>
      <c r="F18" s="59"/>
      <c r="G18" s="31"/>
      <c r="H18" s="58"/>
      <c r="J18" s="6" t="str">
        <f>IF(H10&lt;&gt;"",IF(H9&lt;&gt;"",CONCATENATE("RR (",H10,"-",H9,")"),"RR (ED)"),"RR (ED)")</f>
        <v>RR (Exposure-Case)</v>
      </c>
      <c r="M18" s="36" t="str">
        <f>IF(ISERROR(V5)=FALSE,CONCATENATE(ROUND(V5,2)," (",ROUND(EXP(LN(V5)-1.96*V6),2)," - ",ROUND(EXP(LN(V5)+1.96*V6),2),")"),"")</f>
        <v>1.09 (0.99 - 1.21)</v>
      </c>
      <c r="N18" s="36"/>
      <c r="O18" s="36"/>
      <c r="P18" s="36"/>
      <c r="V18" s="57">
        <f>IF(E29&lt;1,1,0)</f>
        <v>0</v>
      </c>
    </row>
    <row r="19" spans="2:24" ht="12.75" customHeight="1" x14ac:dyDescent="0.15">
      <c r="B19" s="19" t="str">
        <f>IF(H9&lt;&gt;"",CONCATENATE(H9," -"),"D-")</f>
        <v>Case -</v>
      </c>
      <c r="C19" s="56">
        <v>381</v>
      </c>
      <c r="D19" s="55" t="s">
        <v>30</v>
      </c>
      <c r="E19" s="56">
        <v>1404</v>
      </c>
      <c r="F19" s="55" t="s">
        <v>29</v>
      </c>
      <c r="G19" s="31">
        <f>SUM(C19:F20)</f>
        <v>1785</v>
      </c>
      <c r="J19" s="30" t="str">
        <f>IF(H10&lt;&gt;"",IF(H9&lt;&gt;"",CONCATENATE("OR (",H10,"-",H9,")"),"OR (ED)"),"OR (ED)")</f>
        <v>OR (Exposure-Case)</v>
      </c>
      <c r="K19" s="8"/>
      <c r="L19" s="8"/>
      <c r="M19" s="29" t="str">
        <f>IF(ISERROR(V7)=FALSE,CONCATENATE(ROUND(V7,2)," (",ROUND(EXP(LN(V7)-1.96*V8),2)," - ",ROUND(EXP(LN(V7)+1.96*V8),2),")"),"")</f>
        <v>1.16 (0.98 - 1.38)</v>
      </c>
      <c r="N19" s="29"/>
      <c r="O19" s="29"/>
      <c r="P19" s="36"/>
    </row>
    <row r="20" spans="2:24" ht="14" thickBot="1" x14ac:dyDescent="0.2">
      <c r="B20" s="19"/>
      <c r="C20" s="54"/>
      <c r="D20" s="53"/>
      <c r="E20" s="54"/>
      <c r="F20" s="53"/>
      <c r="G20" s="22"/>
      <c r="L20" s="51"/>
    </row>
    <row r="21" spans="2:24" ht="12.75" customHeight="1" x14ac:dyDescent="0.15">
      <c r="B21" s="19" t="s">
        <v>28</v>
      </c>
      <c r="C21" s="52">
        <f>SUM(C17:C20)</f>
        <v>669</v>
      </c>
      <c r="D21" s="20" t="s">
        <v>27</v>
      </c>
      <c r="E21" s="52">
        <f>SUM(E17:E20)</f>
        <v>2318</v>
      </c>
      <c r="F21" s="20" t="s">
        <v>26</v>
      </c>
      <c r="G21" s="51"/>
      <c r="L21" s="51"/>
      <c r="T21" s="6" t="s">
        <v>25</v>
      </c>
    </row>
    <row r="22" spans="2:24" ht="13.5" customHeight="1" x14ac:dyDescent="0.15">
      <c r="B22" s="19"/>
      <c r="C22" s="50"/>
      <c r="D22" s="49"/>
      <c r="E22" s="50"/>
      <c r="F22" s="49"/>
      <c r="G22" s="36"/>
    </row>
    <row r="23" spans="2:24" ht="6.75" customHeight="1" x14ac:dyDescent="0.15">
      <c r="M23" s="48"/>
      <c r="N23" s="48"/>
      <c r="O23" s="48"/>
      <c r="P23" s="48"/>
      <c r="T23" s="1" t="s">
        <v>24</v>
      </c>
      <c r="V23" s="1">
        <f>V11</f>
        <v>0.23960066555740434</v>
      </c>
    </row>
    <row r="24" spans="2:24" x14ac:dyDescent="0.15">
      <c r="B24" s="47" t="s">
        <v>23</v>
      </c>
      <c r="C24" s="47"/>
      <c r="D24" s="47"/>
      <c r="E24" s="47"/>
      <c r="F24" s="47"/>
      <c r="G24" s="47"/>
      <c r="H24" s="47"/>
      <c r="I24" s="47"/>
      <c r="J24" s="47"/>
      <c r="K24" s="47"/>
      <c r="L24" s="47"/>
      <c r="M24" s="47"/>
      <c r="N24" s="47"/>
      <c r="O24" s="47"/>
      <c r="P24" s="47"/>
      <c r="Q24" s="47"/>
      <c r="T24" s="1" t="s">
        <v>22</v>
      </c>
      <c r="V24" s="1">
        <f>V12</f>
        <v>0.2134453781512605</v>
      </c>
    </row>
    <row r="25" spans="2:24" ht="14" thickBot="1" x14ac:dyDescent="0.2">
      <c r="B25" s="46"/>
      <c r="C25" s="45" t="s">
        <v>21</v>
      </c>
      <c r="D25" s="45"/>
      <c r="E25" s="45"/>
      <c r="F25" s="45"/>
      <c r="G25" s="44"/>
      <c r="H25" s="16"/>
      <c r="I25" s="16"/>
      <c r="J25" s="16"/>
      <c r="K25" s="16"/>
      <c r="L25" s="16"/>
      <c r="M25" s="16"/>
      <c r="N25" s="16"/>
      <c r="O25" s="16"/>
      <c r="P25" s="16"/>
      <c r="Q25" s="16"/>
      <c r="T25" s="1" t="s">
        <v>20</v>
      </c>
      <c r="V25" s="1">
        <f>1-V11</f>
        <v>0.76039933444259566</v>
      </c>
    </row>
    <row r="26" spans="2:24" ht="14" thickBot="1" x14ac:dyDescent="0.2">
      <c r="B26" s="43"/>
      <c r="C26" s="42" t="str">
        <f>C16</f>
        <v>Exposure +</v>
      </c>
      <c r="D26" s="42" t="s">
        <v>19</v>
      </c>
      <c r="E26" s="42" t="str">
        <f>E16</f>
        <v>Exposure -</v>
      </c>
      <c r="F26" s="42" t="s">
        <v>19</v>
      </c>
      <c r="G26" s="41" t="str">
        <f>G16</f>
        <v>Total</v>
      </c>
      <c r="H26" s="16"/>
      <c r="I26" s="16"/>
      <c r="J26" s="16"/>
      <c r="K26" s="16"/>
      <c r="L26" s="16"/>
      <c r="M26" s="16"/>
      <c r="N26" s="16"/>
      <c r="O26" s="16"/>
      <c r="P26" s="16"/>
      <c r="Q26" s="16"/>
      <c r="T26" s="1" t="s">
        <v>18</v>
      </c>
      <c r="V26" s="1">
        <f>1-V12</f>
        <v>0.78655462184873948</v>
      </c>
    </row>
    <row r="27" spans="2:24" x14ac:dyDescent="0.15">
      <c r="B27" s="19" t="str">
        <f>B17</f>
        <v>Case +</v>
      </c>
      <c r="C27" s="21">
        <f>IF(C17&lt;&gt;"",(C17-(1-D10)*G17) / (D8-(1-D10)),"")</f>
        <v>239.71428571428569</v>
      </c>
      <c r="D27" s="20" t="s">
        <v>17</v>
      </c>
      <c r="E27" s="21">
        <f>IF(E17&lt;&gt;"",G27-C27,"")</f>
        <v>962.28571428571433</v>
      </c>
      <c r="F27" s="20" t="s">
        <v>16</v>
      </c>
      <c r="G27" s="40">
        <f>G17</f>
        <v>1202</v>
      </c>
      <c r="H27" s="16"/>
      <c r="I27" s="16"/>
      <c r="J27" s="38" t="s">
        <v>15</v>
      </c>
      <c r="K27" s="39"/>
      <c r="L27" s="39"/>
      <c r="M27" s="38" t="s">
        <v>14</v>
      </c>
      <c r="N27" s="37"/>
      <c r="O27" s="37"/>
      <c r="P27" s="16"/>
      <c r="Q27" s="16"/>
    </row>
    <row r="28" spans="2:24" x14ac:dyDescent="0.15">
      <c r="B28" s="19"/>
      <c r="C28" s="18"/>
      <c r="D28" s="20"/>
      <c r="E28" s="18"/>
      <c r="F28" s="20"/>
      <c r="G28" s="31"/>
      <c r="H28" s="16"/>
      <c r="I28" s="16"/>
      <c r="J28" s="6" t="str">
        <f>IF(H10&lt;&gt;"",IF(H9&lt;&gt;"",CONCATENATE("RR (",H10,"-",H9,")"),"RR (ED)"),"RR (ED)")</f>
        <v>RR (Exposure-Case)</v>
      </c>
      <c r="L28" s="36"/>
      <c r="M28" s="35" t="str">
        <f>IF(C27&lt;&gt;"",CONCATENATE(ROUND((C27/C31)/(E27/E31),2)),"")</f>
        <v>1.16</v>
      </c>
      <c r="N28" s="34"/>
      <c r="O28" s="16"/>
      <c r="P28" s="16"/>
      <c r="Q28" s="16"/>
    </row>
    <row r="29" spans="2:24" x14ac:dyDescent="0.15">
      <c r="B29" s="19" t="str">
        <f>B19</f>
        <v>Case -</v>
      </c>
      <c r="C29" s="33">
        <f>IF(C19&lt;&gt;"",(C19-(1-D11)*G19) / (D9-(1-D11)),"")</f>
        <v>289.28571428571428</v>
      </c>
      <c r="D29" s="32" t="s">
        <v>13</v>
      </c>
      <c r="E29" s="33">
        <f>IF(E19&lt;&gt;"",G29-C29,"")</f>
        <v>1495.7142857142858</v>
      </c>
      <c r="F29" s="32" t="s">
        <v>12</v>
      </c>
      <c r="G29" s="31">
        <f>G19</f>
        <v>1785</v>
      </c>
      <c r="H29" s="16"/>
      <c r="I29" s="16"/>
      <c r="J29" s="30" t="str">
        <f>IF(H10&lt;&gt;"",IF(H9&lt;&gt;"",CONCATENATE("OR (",H10,"-",H9,")"),"OR (ED)"),"OR (ED)")</f>
        <v>OR (Exposure-Case)</v>
      </c>
      <c r="K29" s="8"/>
      <c r="L29" s="29"/>
      <c r="M29" s="28" t="str">
        <f>IF(C17&lt;&gt;"",IF(C12=TRUE,CONCATENATE(ROUND(V10,2)," (",ROUND(EXP(LN(V10)-1.96*V9),2)," - ",ROUND(EXP(LN(V10)+1.96*V9),2),")"),CONCATENATE(ROUND(V10,2))),"")</f>
        <v>1.29 (0.96 - 1.73)</v>
      </c>
      <c r="N29" s="27"/>
      <c r="O29" s="26"/>
      <c r="P29" s="16"/>
      <c r="Q29" s="16"/>
      <c r="T29" s="25"/>
    </row>
    <row r="30" spans="2:24" ht="14" thickBot="1" x14ac:dyDescent="0.2">
      <c r="B30" s="19"/>
      <c r="C30" s="24"/>
      <c r="D30" s="23"/>
      <c r="E30" s="24"/>
      <c r="F30" s="23"/>
      <c r="G30" s="22"/>
      <c r="H30" s="16"/>
      <c r="I30" s="16"/>
      <c r="J30" s="16"/>
      <c r="K30" s="16"/>
      <c r="L30" s="16"/>
      <c r="M30" s="16"/>
      <c r="N30" s="16"/>
      <c r="O30" s="16"/>
      <c r="P30" s="16"/>
      <c r="Q30" s="16"/>
    </row>
    <row r="31" spans="2:24" x14ac:dyDescent="0.15">
      <c r="B31" s="19" t="str">
        <f>B21</f>
        <v>Total</v>
      </c>
      <c r="C31" s="21">
        <f>IF(C17&lt;&gt;"",C27+C29,"")</f>
        <v>529</v>
      </c>
      <c r="D31" s="20" t="s">
        <v>11</v>
      </c>
      <c r="E31" s="21">
        <f>IF(C17&lt;&gt;"",E27+E29,"")</f>
        <v>2458</v>
      </c>
      <c r="F31" s="20" t="s">
        <v>10</v>
      </c>
      <c r="H31" s="16"/>
      <c r="I31" s="16"/>
      <c r="O31" s="16"/>
      <c r="P31" s="16"/>
      <c r="Q31" s="16"/>
    </row>
    <row r="32" spans="2:24" x14ac:dyDescent="0.15">
      <c r="B32" s="19"/>
      <c r="C32" s="18"/>
      <c r="D32" s="17"/>
      <c r="E32" s="18"/>
      <c r="F32" s="17"/>
      <c r="H32" s="16"/>
      <c r="I32" s="16"/>
      <c r="J32" s="16"/>
      <c r="K32" s="16"/>
      <c r="L32" s="16"/>
      <c r="M32" s="16"/>
      <c r="N32" s="16"/>
      <c r="O32" s="16"/>
      <c r="P32" s="16"/>
      <c r="Q32" s="16"/>
    </row>
    <row r="33" spans="2:31" ht="6.75" customHeight="1" x14ac:dyDescent="0.15">
      <c r="B33" s="15" t="s">
        <v>9</v>
      </c>
      <c r="C33" s="15"/>
      <c r="G33" s="15"/>
      <c r="H33" s="15"/>
    </row>
    <row r="34" spans="2:31" ht="6.75" customHeight="1" x14ac:dyDescent="0.15">
      <c r="B34" s="14"/>
      <c r="C34" s="14"/>
      <c r="D34" s="14"/>
      <c r="E34" s="8"/>
      <c r="F34" s="8"/>
      <c r="G34" s="14"/>
      <c r="H34" s="14"/>
      <c r="I34" s="14"/>
      <c r="J34" s="8"/>
      <c r="K34" s="8"/>
      <c r="L34" s="8"/>
      <c r="M34" s="8"/>
      <c r="N34" s="8"/>
      <c r="O34" s="8"/>
      <c r="P34" s="8"/>
      <c r="Q34" s="8"/>
    </row>
    <row r="35" spans="2:31" x14ac:dyDescent="0.15">
      <c r="AC35" s="3"/>
      <c r="AD35" s="3"/>
      <c r="AE35" s="2"/>
    </row>
    <row r="36" spans="2:31" x14ac:dyDescent="0.15">
      <c r="B36" s="13" t="s">
        <v>8</v>
      </c>
      <c r="C36" s="13"/>
      <c r="D36" s="13"/>
      <c r="E36" s="13"/>
      <c r="F36" s="13"/>
      <c r="G36" s="13"/>
      <c r="H36" s="13"/>
      <c r="I36" s="13"/>
      <c r="J36" s="13"/>
      <c r="K36" s="13"/>
      <c r="L36" s="13"/>
      <c r="M36" s="13"/>
      <c r="N36" s="13"/>
      <c r="O36" s="13"/>
      <c r="P36" s="13"/>
      <c r="Q36" s="13"/>
      <c r="R36" s="6"/>
      <c r="S36" s="6"/>
      <c r="AC36" s="3"/>
      <c r="AD36" s="3"/>
      <c r="AE36" s="2"/>
    </row>
    <row r="37" spans="2:31" x14ac:dyDescent="0.15">
      <c r="B37" s="12" t="s">
        <v>7</v>
      </c>
      <c r="C37" s="12"/>
      <c r="D37" s="12"/>
      <c r="E37" s="12"/>
      <c r="F37" s="12"/>
      <c r="G37" s="12"/>
      <c r="H37" s="12"/>
      <c r="I37" s="12"/>
      <c r="J37" s="12"/>
      <c r="K37" s="12"/>
      <c r="L37" s="12"/>
      <c r="M37" s="12"/>
      <c r="N37" s="12"/>
      <c r="O37" s="12"/>
      <c r="P37" s="12"/>
      <c r="Q37" s="12"/>
      <c r="AC37" s="3"/>
      <c r="AD37" s="3"/>
      <c r="AE37" s="2"/>
    </row>
    <row r="38" spans="2:31" x14ac:dyDescent="0.15">
      <c r="B38" s="11" t="s">
        <v>6</v>
      </c>
      <c r="C38" s="11"/>
      <c r="D38" s="11"/>
      <c r="E38" s="11"/>
      <c r="F38" s="11"/>
      <c r="G38" s="11"/>
      <c r="H38" s="11"/>
      <c r="I38" s="11"/>
      <c r="J38" s="11"/>
      <c r="K38" s="11"/>
      <c r="L38" s="11"/>
      <c r="M38" s="11"/>
      <c r="N38" s="11"/>
      <c r="O38" s="11"/>
      <c r="P38" s="11"/>
      <c r="Q38" s="11"/>
      <c r="R38" s="10"/>
      <c r="S38" s="10"/>
      <c r="AC38" s="3"/>
      <c r="AD38" s="3"/>
      <c r="AE38" s="2"/>
    </row>
    <row r="39" spans="2:31" x14ac:dyDescent="0.15">
      <c r="B39" s="11" t="s">
        <v>5</v>
      </c>
      <c r="C39" s="11"/>
      <c r="D39" s="11"/>
      <c r="E39" s="11"/>
      <c r="F39" s="11"/>
      <c r="G39" s="11"/>
      <c r="H39" s="11"/>
      <c r="I39" s="11"/>
      <c r="J39" s="11"/>
      <c r="K39" s="11"/>
      <c r="L39" s="11"/>
      <c r="M39" s="11"/>
      <c r="N39" s="11"/>
      <c r="O39" s="11"/>
      <c r="P39" s="11"/>
      <c r="Q39" s="11"/>
      <c r="R39" s="10"/>
      <c r="S39" s="10"/>
      <c r="AC39" s="3"/>
      <c r="AD39" s="3"/>
      <c r="AE39" s="2"/>
    </row>
    <row r="40" spans="2:31" ht="16" x14ac:dyDescent="0.2">
      <c r="B40" s="9"/>
      <c r="C40" s="8"/>
      <c r="D40" s="8"/>
      <c r="E40" s="8"/>
      <c r="F40" s="8"/>
      <c r="G40" s="8"/>
      <c r="H40" s="8"/>
      <c r="I40" s="8"/>
      <c r="J40" s="8"/>
      <c r="K40" s="8"/>
      <c r="L40" s="8"/>
      <c r="M40" s="8"/>
      <c r="N40" s="8"/>
      <c r="O40" s="8"/>
      <c r="P40" s="8"/>
      <c r="Q40" s="8"/>
      <c r="AC40" s="3"/>
      <c r="AD40" s="3"/>
      <c r="AE40" s="2"/>
    </row>
    <row r="41" spans="2:31" x14ac:dyDescent="0.15">
      <c r="B41" s="7" t="s">
        <v>4</v>
      </c>
      <c r="C41" s="7"/>
      <c r="D41" s="7"/>
      <c r="E41" s="7"/>
      <c r="F41" s="7"/>
      <c r="G41" s="7"/>
      <c r="H41" s="7"/>
      <c r="I41" s="7"/>
      <c r="J41" s="7"/>
      <c r="K41" s="7"/>
      <c r="L41" s="7"/>
      <c r="M41" s="7"/>
      <c r="N41" s="7"/>
      <c r="O41" s="7"/>
      <c r="P41" s="7"/>
      <c r="Q41" s="7"/>
      <c r="R41" s="6"/>
      <c r="S41" s="6"/>
      <c r="AC41" s="3"/>
      <c r="AD41" s="3"/>
      <c r="AE41" s="2"/>
    </row>
    <row r="42" spans="2:31" ht="16" x14ac:dyDescent="0.2">
      <c r="B42" s="5" t="s">
        <v>3</v>
      </c>
      <c r="C42" s="5"/>
      <c r="D42" s="5"/>
      <c r="E42" s="5"/>
      <c r="F42" s="5"/>
      <c r="G42" s="5"/>
      <c r="H42" s="4" t="s">
        <v>2</v>
      </c>
      <c r="I42" s="4"/>
      <c r="J42" s="4"/>
      <c r="K42" s="4"/>
      <c r="L42" s="4"/>
      <c r="M42" s="4"/>
      <c r="AC42" s="3"/>
      <c r="AD42" s="3"/>
      <c r="AE42" s="2"/>
    </row>
    <row r="43" spans="2:31" ht="16" x14ac:dyDescent="0.2">
      <c r="B43" s="1" t="s">
        <v>1</v>
      </c>
      <c r="H43" s="4" t="s">
        <v>0</v>
      </c>
      <c r="I43" s="4"/>
      <c r="J43" s="4"/>
      <c r="K43" s="4"/>
      <c r="L43" s="4"/>
      <c r="M43" s="4"/>
      <c r="AC43" s="3"/>
      <c r="AD43" s="3"/>
      <c r="AE43" s="2"/>
    </row>
    <row r="44" spans="2:31" x14ac:dyDescent="0.15">
      <c r="AC44" s="3"/>
      <c r="AD44" s="3"/>
      <c r="AE44" s="2"/>
    </row>
    <row r="45" spans="2:31" x14ac:dyDescent="0.15">
      <c r="AC45" s="3"/>
      <c r="AD45" s="3"/>
      <c r="AE45" s="2"/>
    </row>
    <row r="46" spans="2:31" x14ac:dyDescent="0.15">
      <c r="AC46" s="3"/>
      <c r="AD46" s="3"/>
      <c r="AE46" s="2"/>
    </row>
  </sheetData>
  <mergeCells count="45">
    <mergeCell ref="J8:Q12"/>
    <mergeCell ref="B29:B30"/>
    <mergeCell ref="B27:B28"/>
    <mergeCell ref="B6:H6"/>
    <mergeCell ref="B21:B22"/>
    <mergeCell ref="C15:F15"/>
    <mergeCell ref="C16:D16"/>
    <mergeCell ref="E16:F16"/>
    <mergeCell ref="E17:E18"/>
    <mergeCell ref="G17:G18"/>
    <mergeCell ref="G19:G20"/>
    <mergeCell ref="B37:Q37"/>
    <mergeCell ref="T4:W4"/>
    <mergeCell ref="O2:Q2"/>
    <mergeCell ref="F12:H12"/>
    <mergeCell ref="B31:B32"/>
    <mergeCell ref="B24:Q24"/>
    <mergeCell ref="B14:Q14"/>
    <mergeCell ref="F8:H8"/>
    <mergeCell ref="J6:Q6"/>
    <mergeCell ref="B38:Q38"/>
    <mergeCell ref="B17:B18"/>
    <mergeCell ref="C26:D26"/>
    <mergeCell ref="E26:F26"/>
    <mergeCell ref="C27:C28"/>
    <mergeCell ref="E19:E20"/>
    <mergeCell ref="G27:G28"/>
    <mergeCell ref="G29:G30"/>
    <mergeCell ref="B19:B20"/>
    <mergeCell ref="H42:M42"/>
    <mergeCell ref="C19:C20"/>
    <mergeCell ref="E27:E28"/>
    <mergeCell ref="C29:C30"/>
    <mergeCell ref="E21:E22"/>
    <mergeCell ref="E29:E30"/>
    <mergeCell ref="H43:M43"/>
    <mergeCell ref="C25:F25"/>
    <mergeCell ref="M23:P23"/>
    <mergeCell ref="C17:C18"/>
    <mergeCell ref="C31:C32"/>
    <mergeCell ref="E31:E32"/>
    <mergeCell ref="C21:C22"/>
    <mergeCell ref="B39:Q39"/>
    <mergeCell ref="B41:Q41"/>
    <mergeCell ref="B42:G42"/>
  </mergeCells>
  <conditionalFormatting sqref="F12:H12">
    <cfRule type="cellIs" dxfId="11" priority="2" stopIfTrue="1" operator="notEqual">
      <formula>"No errors"</formula>
    </cfRule>
  </conditionalFormatting>
  <conditionalFormatting sqref="C9">
    <cfRule type="cellIs" dxfId="10" priority="3" stopIfTrue="1" operator="lessThan">
      <formula>$V$24</formula>
    </cfRule>
  </conditionalFormatting>
  <conditionalFormatting sqref="C10">
    <cfRule type="cellIs" dxfId="9" priority="4" stopIfTrue="1" operator="lessThan">
      <formula>$V$25</formula>
    </cfRule>
  </conditionalFormatting>
  <conditionalFormatting sqref="C11">
    <cfRule type="cellIs" dxfId="8" priority="5" stopIfTrue="1" operator="lessThan">
      <formula>$V$26</formula>
    </cfRule>
  </conditionalFormatting>
  <conditionalFormatting sqref="C27:E32">
    <cfRule type="cellIs" dxfId="7" priority="1" stopIfTrue="1" operator="lessThan">
      <formula>0</formula>
    </cfRule>
  </conditionalFormatting>
  <conditionalFormatting sqref="C8">
    <cfRule type="cellIs" dxfId="6" priority="6" stopIfTrue="1" operator="lessThan">
      <formula>$V$23</formula>
    </cfRule>
  </conditionalFormatting>
  <pageMargins left="0.75" right="0.75" top="1" bottom="1" header="0.5" footer="0.5"/>
  <pageSetup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33" r:id="rId4" name="Scroll Bar 9">
              <controlPr defaultSize="0" autoPict="0">
                <anchor moveWithCells="1">
                  <from>
                    <xdr:col>3</xdr:col>
                    <xdr:colOff>25400</xdr:colOff>
                    <xdr:row>7</xdr:row>
                    <xdr:rowOff>25400</xdr:rowOff>
                  </from>
                  <to>
                    <xdr:col>4</xdr:col>
                    <xdr:colOff>444500</xdr:colOff>
                    <xdr:row>8</xdr:row>
                    <xdr:rowOff>0</xdr:rowOff>
                  </to>
                </anchor>
              </controlPr>
            </control>
          </mc:Choice>
        </mc:AlternateContent>
        <mc:AlternateContent xmlns:mc="http://schemas.openxmlformats.org/markup-compatibility/2006">
          <mc:Choice Requires="x14">
            <control shapeId="1034" r:id="rId5" name="Scroll Bar 10">
              <controlPr defaultSize="0" autoPict="0">
                <anchor moveWithCells="1">
                  <from>
                    <xdr:col>3</xdr:col>
                    <xdr:colOff>25400</xdr:colOff>
                    <xdr:row>8</xdr:row>
                    <xdr:rowOff>12700</xdr:rowOff>
                  </from>
                  <to>
                    <xdr:col>4</xdr:col>
                    <xdr:colOff>444500</xdr:colOff>
                    <xdr:row>8</xdr:row>
                    <xdr:rowOff>165100</xdr:rowOff>
                  </to>
                </anchor>
              </controlPr>
            </control>
          </mc:Choice>
        </mc:AlternateContent>
        <mc:AlternateContent xmlns:mc="http://schemas.openxmlformats.org/markup-compatibility/2006">
          <mc:Choice Requires="x14">
            <control shapeId="1035" r:id="rId6" name="Scroll Bar 11">
              <controlPr defaultSize="0" autoPict="0">
                <anchor moveWithCells="1">
                  <from>
                    <xdr:col>3</xdr:col>
                    <xdr:colOff>25400</xdr:colOff>
                    <xdr:row>8</xdr:row>
                    <xdr:rowOff>165100</xdr:rowOff>
                  </from>
                  <to>
                    <xdr:col>4</xdr:col>
                    <xdr:colOff>431800</xdr:colOff>
                    <xdr:row>9</xdr:row>
                    <xdr:rowOff>152400</xdr:rowOff>
                  </to>
                </anchor>
              </controlPr>
            </control>
          </mc:Choice>
        </mc:AlternateContent>
        <mc:AlternateContent xmlns:mc="http://schemas.openxmlformats.org/markup-compatibility/2006">
          <mc:Choice Requires="x14">
            <control shapeId="1036" r:id="rId7" name="Scroll Bar 12">
              <controlPr defaultSize="0" autoPict="0">
                <anchor moveWithCells="1">
                  <from>
                    <xdr:col>3</xdr:col>
                    <xdr:colOff>12700</xdr:colOff>
                    <xdr:row>9</xdr:row>
                    <xdr:rowOff>152400</xdr:rowOff>
                  </from>
                  <to>
                    <xdr:col>4</xdr:col>
                    <xdr:colOff>419100</xdr:colOff>
                    <xdr:row>11</xdr:row>
                    <xdr:rowOff>12700</xdr:rowOff>
                  </to>
                </anchor>
              </controlPr>
            </control>
          </mc:Choice>
        </mc:AlternateContent>
        <mc:AlternateContent xmlns:mc="http://schemas.openxmlformats.org/markup-compatibility/2006">
          <mc:Choice Requires="x14">
            <control shapeId="1037" r:id="rId8" name="Check Box 13">
              <controlPr defaultSize="0" autoFill="0" autoLine="0" autoPict="0">
                <anchor moveWithCells="1">
                  <from>
                    <xdr:col>1</xdr:col>
                    <xdr:colOff>114300</xdr:colOff>
                    <xdr:row>11</xdr:row>
                    <xdr:rowOff>25400</xdr:rowOff>
                  </from>
                  <to>
                    <xdr:col>2</xdr:col>
                    <xdr:colOff>419100</xdr:colOff>
                    <xdr:row>12</xdr:row>
                    <xdr:rowOff>38100</xdr:rowOff>
                  </to>
                </anchor>
              </controlPr>
            </control>
          </mc:Choice>
        </mc:AlternateContent>
        <mc:AlternateContent xmlns:mc="http://schemas.openxmlformats.org/markup-compatibility/2006">
          <mc:Choice Requires="x14">
            <control shapeId="1038" r:id="rId9" name="Button 14">
              <controlPr defaultSize="0" print="0" autoFill="0" autoPict="0" macro="[0]!exp_misc">
                <anchor moveWithCells="1" sizeWithCells="1">
                  <from>
                    <xdr:col>12</xdr:col>
                    <xdr:colOff>114300</xdr:colOff>
                    <xdr:row>2</xdr:row>
                    <xdr:rowOff>101600</xdr:rowOff>
                  </from>
                  <to>
                    <xdr:col>14</xdr:col>
                    <xdr:colOff>50800</xdr:colOff>
                    <xdr:row>4</xdr:row>
                    <xdr:rowOff>88900</xdr:rowOff>
                  </to>
                </anchor>
              </controlPr>
            </control>
          </mc:Choice>
        </mc:AlternateContent>
        <mc:AlternateContent xmlns:mc="http://schemas.openxmlformats.org/markup-compatibility/2006">
          <mc:Choice Requires="x14">
            <control shapeId="1039" r:id="rId10" name="Button 15">
              <controlPr defaultSize="0" print="0" autoFill="0" autoPict="0" macro="[0]!Clear_1">
                <anchor moveWithCells="1" sizeWithCells="1">
                  <from>
                    <xdr:col>14</xdr:col>
                    <xdr:colOff>101600</xdr:colOff>
                    <xdr:row>2</xdr:row>
                    <xdr:rowOff>101600</xdr:rowOff>
                  </from>
                  <to>
                    <xdr:col>16</xdr:col>
                    <xdr:colOff>317500</xdr:colOff>
                    <xdr:row>4</xdr:row>
                    <xdr:rowOff>63500</xdr:rowOff>
                  </to>
                </anchor>
              </controlPr>
            </control>
          </mc:Choice>
        </mc:AlternateContent>
        <mc:AlternateContent xmlns:mc="http://schemas.openxmlformats.org/markup-compatibility/2006">
          <mc:Choice Requires="x14">
            <control shapeId="1040" r:id="rId11" name="Scroll Bar 16">
              <controlPr defaultSize="0" autoPict="0">
                <anchor moveWithCells="1">
                  <from>
                    <xdr:col>3</xdr:col>
                    <xdr:colOff>25400</xdr:colOff>
                    <xdr:row>8</xdr:row>
                    <xdr:rowOff>25400</xdr:rowOff>
                  </from>
                  <to>
                    <xdr:col>4</xdr:col>
                    <xdr:colOff>444500</xdr:colOff>
                    <xdr:row>9</xdr:row>
                    <xdr:rowOff>0</xdr:rowOff>
                  </to>
                </anchor>
              </controlPr>
            </control>
          </mc:Choice>
        </mc:AlternateContent>
        <mc:AlternateContent xmlns:mc="http://schemas.openxmlformats.org/markup-compatibility/2006">
          <mc:Choice Requires="x14">
            <control shapeId="1041" r:id="rId12" name="Scroll Bar 17">
              <controlPr defaultSize="0" autoPict="0">
                <anchor moveWithCells="1">
                  <from>
                    <xdr:col>3</xdr:col>
                    <xdr:colOff>25400</xdr:colOff>
                    <xdr:row>9</xdr:row>
                    <xdr:rowOff>25400</xdr:rowOff>
                  </from>
                  <to>
                    <xdr:col>4</xdr:col>
                    <xdr:colOff>444500</xdr:colOff>
                    <xdr:row>10</xdr:row>
                    <xdr:rowOff>25400</xdr:rowOff>
                  </to>
                </anchor>
              </controlPr>
            </control>
          </mc:Choice>
        </mc:AlternateContent>
        <mc:AlternateContent xmlns:mc="http://schemas.openxmlformats.org/markup-compatibility/2006">
          <mc:Choice Requires="x14">
            <control shapeId="1042" r:id="rId13" name="Scroll Bar 18">
              <controlPr defaultSize="0" autoPict="0">
                <anchor moveWithCells="1">
                  <from>
                    <xdr:col>3</xdr:col>
                    <xdr:colOff>25400</xdr:colOff>
                    <xdr:row>10</xdr:row>
                    <xdr:rowOff>25400</xdr:rowOff>
                  </from>
                  <to>
                    <xdr:col>4</xdr:col>
                    <xdr:colOff>444500</xdr:colOff>
                    <xdr:row>11</xdr:row>
                    <xdr:rowOff>25400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304949-7837-F54B-9E29-85D04687D17F}">
  <dimension ref="A1"/>
  <sheetViews>
    <sheetView workbookViewId="0"/>
  </sheetViews>
  <sheetFormatPr baseColWidth="10" defaultRowHeight="16" x14ac:dyDescent="0.2"/>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Ex 4.17</vt:lpstr>
      <vt:lpstr>Ex 4.16</vt: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Richard F Maclehose</dc:creator>
  <cp:lastModifiedBy>Richard F Maclehose</cp:lastModifiedBy>
  <dcterms:created xsi:type="dcterms:W3CDTF">2024-07-09T07:43:26Z</dcterms:created>
  <dcterms:modified xsi:type="dcterms:W3CDTF">2024-07-09T07:51:24Z</dcterms:modified>
</cp:coreProperties>
</file>